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kt/SynologyDrive/Work/7. Projektek/P_OTKA/Diaper/Data/"/>
    </mc:Choice>
  </mc:AlternateContent>
  <xr:revisionPtr revIDLastSave="0" documentId="8_{0A951CC0-6A68-4247-A223-B3C33FC0D8BB}" xr6:coauthVersionLast="47" xr6:coauthVersionMax="47" xr10:uidLastSave="{00000000-0000-0000-0000-000000000000}"/>
  <bookViews>
    <workbookView xWindow="2380" yWindow="1580" windowWidth="32120" windowHeight="19280" activeTab="1" xr2:uid="{E6209483-D6B1-134B-8950-8BCCA92BF665}"/>
  </bookViews>
  <sheets>
    <sheet name="General" sheetId="1" r:id="rId1"/>
    <sheet name="Diapers_main" sheetId="2" r:id="rId2"/>
    <sheet name="Table 1 - Only milk " sheetId="3" state="hidden" r:id="rId3"/>
    <sheet name="Table 2 + Cheese" sheetId="4" state="hidden" r:id="rId4"/>
    <sheet name="Table 3 + Mshrm" sheetId="5" state="hidden" r:id="rId5"/>
  </sheets>
  <definedNames>
    <definedName name="solver_adj" localSheetId="1" hidden="1">Diapers_main!$L$5:$L$7</definedName>
    <definedName name="solver_cvg" localSheetId="1" hidden="1">0.0001</definedName>
    <definedName name="solver_drv" localSheetId="1" hidden="1">1</definedName>
    <definedName name="solver_eng" localSheetId="1" hidden="1">1</definedName>
    <definedName name="solver_est" localSheetId="1" hidden="1">1</definedName>
    <definedName name="solver_itr" localSheetId="1" hidden="1">2147483647</definedName>
    <definedName name="solver_lhs1" localSheetId="1" hidden="1">Diapers_main!$L$5</definedName>
    <definedName name="solver_lhs2" localSheetId="1" hidden="1">Diapers_main!$S$6</definedName>
    <definedName name="solver_lin" localSheetId="1" hidden="1">2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1</definedName>
    <definedName name="solver_nod" localSheetId="1" hidden="1">2147483647</definedName>
    <definedName name="solver_num" localSheetId="1" hidden="1">2</definedName>
    <definedName name="solver_nwt" localSheetId="1" hidden="1">1</definedName>
    <definedName name="solver_opt" localSheetId="1" hidden="1">Diapers_main!$S$6</definedName>
    <definedName name="solver_pre" localSheetId="1" hidden="1">0.000001</definedName>
    <definedName name="solver_rbv" localSheetId="1" hidden="1">1</definedName>
    <definedName name="solver_rel1" localSheetId="1" hidden="1">2</definedName>
    <definedName name="solver_rel2" localSheetId="1" hidden="1">3</definedName>
    <definedName name="solver_rhs1" localSheetId="1" hidden="1">0</definedName>
    <definedName name="solver_rhs2" localSheetId="1" hidden="1">0</definedName>
    <definedName name="solver_rlx" localSheetId="1" hidden="1">2</definedName>
    <definedName name="solver_rsd" localSheetId="1" hidden="1">0</definedName>
    <definedName name="solver_scl" localSheetId="1" hidden="1">1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ol" localSheetId="1" hidden="1">0.01</definedName>
    <definedName name="solver_typ" localSheetId="1" hidden="1">2</definedName>
    <definedName name="solver_val" localSheetId="1" hidden="1">0</definedName>
    <definedName name="solver_ver" localSheetId="1" hidden="1">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V38" i="2" l="1"/>
  <c r="V36" i="2"/>
  <c r="V31" i="2"/>
  <c r="V29" i="2"/>
  <c r="F445" i="2" l="1"/>
  <c r="AG34" i="2" l="1"/>
  <c r="F465" i="2"/>
  <c r="F464" i="2"/>
  <c r="AK29" i="2"/>
  <c r="AK28" i="2"/>
  <c r="AK26" i="2"/>
  <c r="AK22" i="2"/>
  <c r="AK21" i="2"/>
  <c r="AK19" i="2"/>
  <c r="AK15" i="2"/>
  <c r="AK14" i="2"/>
  <c r="AK12" i="2"/>
  <c r="AG29" i="2"/>
  <c r="AG28" i="2"/>
  <c r="AG26" i="2"/>
  <c r="AG22" i="2"/>
  <c r="AG21" i="2"/>
  <c r="AG19" i="2"/>
  <c r="AG15" i="2"/>
  <c r="AG14" i="2"/>
  <c r="AG12" i="2"/>
  <c r="AA23" i="2" l="1"/>
  <c r="AA22" i="2"/>
  <c r="AA20" i="2"/>
  <c r="AA19" i="2"/>
  <c r="AA16" i="2"/>
  <c r="AA15" i="2"/>
  <c r="AA13" i="2"/>
  <c r="AA12" i="2"/>
  <c r="Y29" i="2"/>
  <c r="Y28" i="2"/>
  <c r="Y26" i="2"/>
  <c r="Y22" i="2"/>
  <c r="Y21" i="2"/>
  <c r="Y19" i="2"/>
  <c r="Y15" i="2"/>
  <c r="Y14" i="2"/>
  <c r="Y12" i="2"/>
  <c r="E372" i="2"/>
  <c r="E223" i="2"/>
  <c r="D223" i="2"/>
  <c r="E78" i="2"/>
  <c r="D78" i="2"/>
  <c r="C78" i="2"/>
  <c r="E334" i="2"/>
  <c r="E322" i="2"/>
  <c r="E179" i="2"/>
  <c r="D179" i="2"/>
  <c r="E169" i="2"/>
  <c r="D169" i="2"/>
  <c r="E33" i="2"/>
  <c r="D33" i="2"/>
  <c r="C33" i="2"/>
  <c r="E411" i="2"/>
  <c r="E407" i="2"/>
  <c r="E108" i="2"/>
  <c r="D108" i="2"/>
  <c r="C108" i="2"/>
  <c r="D263" i="2"/>
  <c r="D259" i="2"/>
  <c r="E104" i="2"/>
  <c r="D104" i="2"/>
  <c r="C104" i="2"/>
  <c r="E366" i="2"/>
  <c r="E217" i="2"/>
  <c r="D217" i="2"/>
  <c r="E66" i="2"/>
  <c r="D66" i="2"/>
  <c r="C66" i="2"/>
  <c r="R66" i="2"/>
  <c r="R61" i="2"/>
  <c r="Q61" i="2"/>
  <c r="Q66" i="2"/>
  <c r="P61" i="2"/>
  <c r="P66" i="2"/>
  <c r="S69" i="2" l="1"/>
  <c r="S68" i="2"/>
  <c r="S66" i="2"/>
  <c r="S61" i="2"/>
  <c r="L66" i="2"/>
  <c r="L61" i="2"/>
  <c r="K66" i="2"/>
  <c r="K61" i="2"/>
  <c r="M61" i="2" s="1"/>
  <c r="M66" i="2" l="1"/>
  <c r="C11" i="2"/>
  <c r="C20" i="2"/>
  <c r="C44" i="2" s="1"/>
  <c r="C32" i="2"/>
  <c r="C77" i="2" s="1"/>
  <c r="C79" i="2" s="1"/>
  <c r="C37" i="2"/>
  <c r="C39" i="2"/>
  <c r="C59" i="2"/>
  <c r="C68" i="2"/>
  <c r="C69" i="2" s="1"/>
  <c r="C71" i="2" s="1"/>
  <c r="C105" i="2"/>
  <c r="C109" i="2"/>
  <c r="C113" i="2"/>
  <c r="C118" i="2"/>
  <c r="C16" i="2" l="1"/>
  <c r="C25" i="2" s="1"/>
  <c r="C14" i="2"/>
  <c r="C60" i="2"/>
  <c r="C87" i="2"/>
  <c r="C91" i="2"/>
  <c r="C83" i="2"/>
  <c r="C40" i="2"/>
  <c r="C55" i="2"/>
  <c r="C43" i="2"/>
  <c r="C34" i="2"/>
  <c r="C70" i="2"/>
  <c r="C73" i="2" s="1"/>
  <c r="C127" i="2" l="1"/>
  <c r="C24" i="2"/>
  <c r="C121" i="2" s="1"/>
  <c r="I65" i="2" s="1"/>
  <c r="C42" i="2"/>
  <c r="C93" i="2"/>
  <c r="C94" i="2" s="1"/>
  <c r="C129" i="2"/>
  <c r="C130" i="2" s="1"/>
  <c r="C132" i="2" l="1"/>
  <c r="C133" i="2" s="1"/>
  <c r="C134" i="2" s="1"/>
  <c r="C135" i="2" l="1"/>
  <c r="C45" i="2" s="1"/>
  <c r="D273" i="2" l="1"/>
  <c r="L64" i="2" s="1"/>
  <c r="D268" i="2"/>
  <c r="L63" i="2" s="1"/>
  <c r="D264" i="2"/>
  <c r="D260" i="2"/>
  <c r="D218" i="2"/>
  <c r="L51" i="2" s="1"/>
  <c r="D150" i="2"/>
  <c r="D161" i="2" s="1"/>
  <c r="D222" i="2" s="1"/>
  <c r="D224" i="2" s="1"/>
  <c r="L52" i="2" s="1"/>
  <c r="D140" i="2"/>
  <c r="D143" i="2" s="1"/>
  <c r="D145" i="2" s="1"/>
  <c r="D118" i="2"/>
  <c r="K64" i="2" s="1"/>
  <c r="M64" i="2" s="1"/>
  <c r="D113" i="2"/>
  <c r="K63" i="2" s="1"/>
  <c r="D109" i="2"/>
  <c r="D105" i="2"/>
  <c r="D68" i="2"/>
  <c r="D69" i="2" s="1"/>
  <c r="D71" i="2" s="1"/>
  <c r="D59" i="2"/>
  <c r="D39" i="2"/>
  <c r="D37" i="2"/>
  <c r="D32" i="2"/>
  <c r="D83" i="2" s="1"/>
  <c r="K53" i="2" s="1"/>
  <c r="D20" i="2"/>
  <c r="D44" i="2" s="1"/>
  <c r="D11" i="2"/>
  <c r="D14" i="2" s="1"/>
  <c r="D16" i="2" s="1"/>
  <c r="E421" i="2"/>
  <c r="E416" i="2"/>
  <c r="E412" i="2"/>
  <c r="E408" i="2"/>
  <c r="E367" i="2"/>
  <c r="R51" i="2" s="1"/>
  <c r="E328" i="2"/>
  <c r="E303" i="2"/>
  <c r="E317" i="2" s="1"/>
  <c r="E371" i="2" s="1"/>
  <c r="E298" i="2"/>
  <c r="E300" i="2" s="1"/>
  <c r="E309" i="2" s="1"/>
  <c r="E273" i="2"/>
  <c r="Q64" i="2" s="1"/>
  <c r="E268" i="2"/>
  <c r="Q63" i="2" s="1"/>
  <c r="E264" i="2"/>
  <c r="E260" i="2"/>
  <c r="E218" i="2"/>
  <c r="Q51" i="2" s="1"/>
  <c r="E150" i="2"/>
  <c r="E161" i="2" s="1"/>
  <c r="E222" i="2" s="1"/>
  <c r="E224" i="2" s="1"/>
  <c r="Q52" i="2" s="1"/>
  <c r="E140" i="2"/>
  <c r="E143" i="2" s="1"/>
  <c r="E145" i="2" s="1"/>
  <c r="E118" i="2"/>
  <c r="P64" i="2" s="1"/>
  <c r="E113" i="2"/>
  <c r="P63" i="2" s="1"/>
  <c r="E109" i="2"/>
  <c r="E105" i="2"/>
  <c r="E68" i="2"/>
  <c r="E69" i="2" s="1"/>
  <c r="E71" i="2" s="1"/>
  <c r="E59" i="2"/>
  <c r="E39" i="2"/>
  <c r="E37" i="2"/>
  <c r="E32" i="2"/>
  <c r="E87" i="2" s="1"/>
  <c r="P54" i="2" s="1"/>
  <c r="E20" i="2"/>
  <c r="E44" i="2" s="1"/>
  <c r="E11" i="2"/>
  <c r="E14" i="2" s="1"/>
  <c r="E16" i="2" s="1"/>
  <c r="R64" i="2"/>
  <c r="R63" i="2"/>
  <c r="P27" i="2" l="1"/>
  <c r="E25" i="2"/>
  <c r="L27" i="2"/>
  <c r="D154" i="2"/>
  <c r="K27" i="2"/>
  <c r="M27" i="2" s="1"/>
  <c r="D25" i="2"/>
  <c r="Q27" i="2"/>
  <c r="E154" i="2"/>
  <c r="R67" i="2"/>
  <c r="Q62" i="2"/>
  <c r="E432" i="2"/>
  <c r="R27" i="2"/>
  <c r="S27" i="2" s="1"/>
  <c r="S64" i="2"/>
  <c r="S63" i="2"/>
  <c r="M63" i="2"/>
  <c r="L62" i="2"/>
  <c r="R62" i="2"/>
  <c r="K62" i="2"/>
  <c r="P62" i="2"/>
  <c r="D40" i="2"/>
  <c r="K32" i="2" s="1"/>
  <c r="M32" i="2" s="1"/>
  <c r="D55" i="2"/>
  <c r="K43" i="2" s="1"/>
  <c r="M43" i="2" s="1"/>
  <c r="D60" i="2"/>
  <c r="K44" i="2" s="1"/>
  <c r="M44" i="2" s="1"/>
  <c r="E55" i="2"/>
  <c r="P43" i="2" s="1"/>
  <c r="S43" i="2" s="1"/>
  <c r="E40" i="2"/>
  <c r="P32" i="2" s="1"/>
  <c r="S32" i="2" s="1"/>
  <c r="E60" i="2"/>
  <c r="P44" i="2" s="1"/>
  <c r="S44" i="2" s="1"/>
  <c r="D127" i="2"/>
  <c r="K67" i="2" s="1"/>
  <c r="D24" i="2"/>
  <c r="D121" i="2" s="1"/>
  <c r="D153" i="2"/>
  <c r="D276" i="2" s="1"/>
  <c r="L65" i="2" s="1"/>
  <c r="D282" i="2"/>
  <c r="L67" i="2" s="1"/>
  <c r="D70" i="2"/>
  <c r="D73" i="2" s="1"/>
  <c r="K51" i="2" s="1"/>
  <c r="M51" i="2" s="1"/>
  <c r="D177" i="2"/>
  <c r="D77" i="2"/>
  <c r="D79" i="2" s="1"/>
  <c r="K52" i="2" s="1"/>
  <c r="M52" i="2" s="1"/>
  <c r="D87" i="2"/>
  <c r="K54" i="2" s="1"/>
  <c r="D192" i="2"/>
  <c r="D91" i="2"/>
  <c r="K55" i="2" s="1"/>
  <c r="D43" i="2"/>
  <c r="D247" i="2"/>
  <c r="L55" i="2" s="1"/>
  <c r="D164" i="2"/>
  <c r="D34" i="2"/>
  <c r="E341" i="2"/>
  <c r="E343" i="2" s="1"/>
  <c r="R38" i="2" s="1"/>
  <c r="S38" i="2" s="1"/>
  <c r="E373" i="2"/>
  <c r="R52" i="2" s="1"/>
  <c r="E24" i="2"/>
  <c r="E121" i="2" s="1"/>
  <c r="P65" i="2" s="1"/>
  <c r="E127" i="2"/>
  <c r="P67" i="2" s="1"/>
  <c r="E153" i="2"/>
  <c r="E276" i="2" s="1"/>
  <c r="Q65" i="2" s="1"/>
  <c r="E282" i="2"/>
  <c r="Q67" i="2" s="1"/>
  <c r="E308" i="2"/>
  <c r="E424" i="2" s="1"/>
  <c r="E70" i="2"/>
  <c r="E73" i="2" s="1"/>
  <c r="P51" i="2" s="1"/>
  <c r="E177" i="2"/>
  <c r="E91" i="2"/>
  <c r="P55" i="2" s="1"/>
  <c r="E43" i="2"/>
  <c r="E77" i="2"/>
  <c r="E79" i="2" s="1"/>
  <c r="P52" i="2" s="1"/>
  <c r="E83" i="2"/>
  <c r="P53" i="2" s="1"/>
  <c r="E247" i="2"/>
  <c r="Q55" i="2" s="1"/>
  <c r="E164" i="2"/>
  <c r="E305" i="2"/>
  <c r="E34" i="2"/>
  <c r="P31" i="2" s="1"/>
  <c r="E192" i="2"/>
  <c r="E434" i="2" l="1"/>
  <c r="E435" i="2" s="1"/>
  <c r="Q70" i="2"/>
  <c r="P70" i="2"/>
  <c r="S67" i="2"/>
  <c r="S74" i="2" s="1"/>
  <c r="R65" i="2"/>
  <c r="S65" i="2" s="1"/>
  <c r="S78" i="2"/>
  <c r="M62" i="2"/>
  <c r="S52" i="2"/>
  <c r="S62" i="2"/>
  <c r="P41" i="2"/>
  <c r="S31" i="2"/>
  <c r="S51" i="2"/>
  <c r="P58" i="2"/>
  <c r="E129" i="2"/>
  <c r="E130" i="2" s="1"/>
  <c r="M67" i="2"/>
  <c r="M74" i="2" s="1"/>
  <c r="L70" i="2"/>
  <c r="M78" i="2"/>
  <c r="M55" i="2"/>
  <c r="D129" i="2"/>
  <c r="D130" i="2" s="1"/>
  <c r="K65" i="2"/>
  <c r="M65" i="2" s="1"/>
  <c r="D42" i="2"/>
  <c r="K31" i="2"/>
  <c r="D284" i="2"/>
  <c r="D285" i="2" s="1"/>
  <c r="E93" i="2"/>
  <c r="E94" i="2" s="1"/>
  <c r="D93" i="2"/>
  <c r="D94" i="2" s="1"/>
  <c r="E284" i="2"/>
  <c r="E285" i="2" s="1"/>
  <c r="E42" i="2"/>
  <c r="D238" i="2"/>
  <c r="D228" i="2"/>
  <c r="D199" i="2"/>
  <c r="D195" i="2"/>
  <c r="D196" i="2"/>
  <c r="L45" i="2" s="1"/>
  <c r="M45" i="2" s="1"/>
  <c r="D193" i="2"/>
  <c r="D241" i="2"/>
  <c r="D231" i="2"/>
  <c r="D178" i="2"/>
  <c r="D180" i="2" s="1"/>
  <c r="L34" i="2" s="1"/>
  <c r="M34" i="2" s="1"/>
  <c r="E199" i="2"/>
  <c r="E196" i="2"/>
  <c r="Q45" i="2" s="1"/>
  <c r="E195" i="2"/>
  <c r="E193" i="2"/>
  <c r="E395" i="2"/>
  <c r="R55" i="2" s="1"/>
  <c r="S55" i="2" s="1"/>
  <c r="E358" i="2"/>
  <c r="E360" i="2" s="1"/>
  <c r="E362" i="2" s="1"/>
  <c r="R48" i="2" s="1"/>
  <c r="S48" i="2" s="1"/>
  <c r="E320" i="2"/>
  <c r="E238" i="2"/>
  <c r="E228" i="2"/>
  <c r="E241" i="2"/>
  <c r="E231" i="2"/>
  <c r="E178" i="2"/>
  <c r="E180" i="2" s="1"/>
  <c r="Q34" i="2" s="1"/>
  <c r="S34" i="2" s="1"/>
  <c r="F452" i="2" l="1"/>
  <c r="F456" i="2"/>
  <c r="M77" i="2"/>
  <c r="S70" i="2"/>
  <c r="M70" i="2"/>
  <c r="P59" i="2"/>
  <c r="P71" i="2" s="1"/>
  <c r="S45" i="2"/>
  <c r="M31" i="2"/>
  <c r="K41" i="2"/>
  <c r="D132" i="2"/>
  <c r="D133" i="2" s="1"/>
  <c r="D134" i="2" s="1"/>
  <c r="E132" i="2"/>
  <c r="E133" i="2" s="1"/>
  <c r="E135" i="2" s="1"/>
  <c r="E45" i="2" s="1"/>
  <c r="D206" i="2"/>
  <c r="D200" i="2"/>
  <c r="D202" i="2"/>
  <c r="L46" i="2" s="1"/>
  <c r="M46" i="2" s="1"/>
  <c r="D243" i="2"/>
  <c r="L54" i="2" s="1"/>
  <c r="M54" i="2" s="1"/>
  <c r="D233" i="2"/>
  <c r="L53" i="2" s="1"/>
  <c r="M53" i="2" s="1"/>
  <c r="E233" i="2"/>
  <c r="Q53" i="2" s="1"/>
  <c r="E386" i="2"/>
  <c r="E377" i="2"/>
  <c r="E321" i="2"/>
  <c r="E323" i="2" s="1"/>
  <c r="R35" i="2" s="1"/>
  <c r="S35" i="2" s="1"/>
  <c r="E206" i="2"/>
  <c r="E200" i="2"/>
  <c r="E202" i="2"/>
  <c r="Q46" i="2" s="1"/>
  <c r="S46" i="2" s="1"/>
  <c r="E243" i="2"/>
  <c r="Q54" i="2" s="1"/>
  <c r="F453" i="2" l="1"/>
  <c r="F457" i="2" s="1"/>
  <c r="F458" i="2" s="1"/>
  <c r="F471" i="2"/>
  <c r="D135" i="2"/>
  <c r="D45" i="2" s="1"/>
  <c r="E134" i="2"/>
  <c r="D207" i="2"/>
  <c r="D212" i="2"/>
  <c r="E207" i="2"/>
  <c r="E213" i="2" s="1"/>
  <c r="E212" i="2"/>
  <c r="F454" i="2" l="1"/>
  <c r="D165" i="2" s="1"/>
  <c r="D167" i="2" s="1"/>
  <c r="D168" i="2" s="1"/>
  <c r="D172" i="2" s="1"/>
  <c r="F475" i="2"/>
  <c r="F461" i="2"/>
  <c r="D171" i="2"/>
  <c r="D209" i="2"/>
  <c r="L47" i="2" s="1"/>
  <c r="D213" i="2"/>
  <c r="E326" i="2"/>
  <c r="E209" i="2"/>
  <c r="E165" i="2" l="1"/>
  <c r="D174" i="2"/>
  <c r="L33" i="2" s="1"/>
  <c r="E211" i="2"/>
  <c r="E249" i="2" s="1"/>
  <c r="E288" i="2" s="1"/>
  <c r="Q47" i="2"/>
  <c r="L58" i="2"/>
  <c r="M47" i="2"/>
  <c r="D211" i="2"/>
  <c r="D249" i="2" s="1"/>
  <c r="D250" i="2" s="1"/>
  <c r="E327" i="2"/>
  <c r="E329" i="2" s="1"/>
  <c r="R36" i="2" s="1"/>
  <c r="S36" i="2" s="1"/>
  <c r="E332" i="2"/>
  <c r="E333" i="2" s="1"/>
  <c r="E335" i="2" s="1"/>
  <c r="R37" i="2" s="1"/>
  <c r="S37" i="2" s="1"/>
  <c r="E167" i="2" l="1"/>
  <c r="E168" i="2" s="1"/>
  <c r="E172" i="2" s="1"/>
  <c r="E171" i="2"/>
  <c r="D182" i="2"/>
  <c r="D183" i="2" s="1"/>
  <c r="M33" i="2"/>
  <c r="M41" i="2" s="1"/>
  <c r="L41" i="2"/>
  <c r="L59" i="2" s="1"/>
  <c r="L71" i="2" s="1"/>
  <c r="E250" i="2"/>
  <c r="S47" i="2"/>
  <c r="Q58" i="2"/>
  <c r="D288" i="2"/>
  <c r="D289" i="2" s="1"/>
  <c r="E389" i="2"/>
  <c r="E391" i="2" s="1"/>
  <c r="R54" i="2" s="1"/>
  <c r="S54" i="2" s="1"/>
  <c r="E380" i="2"/>
  <c r="E382" i="2" s="1"/>
  <c r="R53" i="2" s="1"/>
  <c r="E345" i="2"/>
  <c r="E346" i="2" s="1"/>
  <c r="E337" i="2"/>
  <c r="E290" i="2"/>
  <c r="E289" i="2"/>
  <c r="I64" i="2"/>
  <c r="E174" i="2" l="1"/>
  <c r="R58" i="2"/>
  <c r="S58" i="2" s="1"/>
  <c r="S53" i="2"/>
  <c r="D290" i="2"/>
  <c r="D184" i="2" s="1"/>
  <c r="E397" i="2"/>
  <c r="E438" i="2" s="1"/>
  <c r="Q33" i="2" l="1"/>
  <c r="E182" i="2"/>
  <c r="E183" i="2" s="1"/>
  <c r="E184" i="2" s="1"/>
  <c r="E398" i="2"/>
  <c r="E440" i="2"/>
  <c r="E347" i="2" s="1"/>
  <c r="E439" i="2"/>
  <c r="E389" i="5"/>
  <c r="D389" i="5"/>
  <c r="C389" i="5"/>
  <c r="B389" i="5"/>
  <c r="A389" i="5"/>
  <c r="E388" i="5"/>
  <c r="D388" i="5"/>
  <c r="C388" i="5"/>
  <c r="B388" i="5"/>
  <c r="A388" i="5"/>
  <c r="E387" i="5"/>
  <c r="D387" i="5"/>
  <c r="C387" i="5"/>
  <c r="B387" i="5"/>
  <c r="A387" i="5"/>
  <c r="E386" i="5"/>
  <c r="D386" i="5"/>
  <c r="B386" i="5"/>
  <c r="A386" i="5"/>
  <c r="E385" i="5"/>
  <c r="D385" i="5"/>
  <c r="B385" i="5"/>
  <c r="A385" i="5"/>
  <c r="E384" i="5"/>
  <c r="D384" i="5"/>
  <c r="B384" i="5"/>
  <c r="A384" i="5"/>
  <c r="E383" i="5"/>
  <c r="D383" i="5"/>
  <c r="C383" i="5"/>
  <c r="B383" i="5"/>
  <c r="A383" i="5"/>
  <c r="E382" i="5"/>
  <c r="D382" i="5"/>
  <c r="B382" i="5"/>
  <c r="A382" i="5"/>
  <c r="E381" i="5"/>
  <c r="D381" i="5"/>
  <c r="B381" i="5"/>
  <c r="A381" i="5"/>
  <c r="E380" i="5"/>
  <c r="D380" i="5"/>
  <c r="B380" i="5"/>
  <c r="A380" i="5"/>
  <c r="E379" i="5"/>
  <c r="D379" i="5"/>
  <c r="B379" i="5"/>
  <c r="A379" i="5"/>
  <c r="E378" i="5"/>
  <c r="D378" i="5"/>
  <c r="B378" i="5"/>
  <c r="A378" i="5"/>
  <c r="E377" i="5"/>
  <c r="D377" i="5"/>
  <c r="C377" i="5"/>
  <c r="B377" i="5"/>
  <c r="A377" i="5"/>
  <c r="E376" i="5"/>
  <c r="D376" i="5"/>
  <c r="B376" i="5"/>
  <c r="A376" i="5"/>
  <c r="E375" i="5"/>
  <c r="D375" i="5"/>
  <c r="C375" i="5"/>
  <c r="B375" i="5"/>
  <c r="A375" i="5"/>
  <c r="E374" i="5"/>
  <c r="D374" i="5"/>
  <c r="B374" i="5"/>
  <c r="A374" i="5"/>
  <c r="E373" i="5"/>
  <c r="D373" i="5"/>
  <c r="C373" i="5"/>
  <c r="B373" i="5"/>
  <c r="A373" i="5"/>
  <c r="E372" i="5"/>
  <c r="D372" i="5"/>
  <c r="B372" i="5"/>
  <c r="A372" i="5"/>
  <c r="E371" i="5"/>
  <c r="D371" i="5"/>
  <c r="C371" i="5"/>
  <c r="B371" i="5"/>
  <c r="A371" i="5"/>
  <c r="E370" i="5"/>
  <c r="D370" i="5"/>
  <c r="C370" i="5"/>
  <c r="B370" i="5"/>
  <c r="A370" i="5"/>
  <c r="E369" i="5"/>
  <c r="D369" i="5"/>
  <c r="B369" i="5"/>
  <c r="A369" i="5"/>
  <c r="E368" i="5"/>
  <c r="D368" i="5"/>
  <c r="C368" i="5"/>
  <c r="B368" i="5"/>
  <c r="A368" i="5"/>
  <c r="E367" i="5"/>
  <c r="D367" i="5"/>
  <c r="B367" i="5"/>
  <c r="A367" i="5"/>
  <c r="E366" i="5"/>
  <c r="D366" i="5"/>
  <c r="C366" i="5"/>
  <c r="B366" i="5"/>
  <c r="A366" i="5"/>
  <c r="E365" i="5"/>
  <c r="D365" i="5"/>
  <c r="C365" i="5"/>
  <c r="B365" i="5"/>
  <c r="A365" i="5"/>
  <c r="E364" i="5"/>
  <c r="D364" i="5"/>
  <c r="C364" i="5"/>
  <c r="B364" i="5"/>
  <c r="A364" i="5"/>
  <c r="E363" i="5"/>
  <c r="D363" i="5"/>
  <c r="B363" i="5"/>
  <c r="A363" i="5"/>
  <c r="E362" i="5"/>
  <c r="D362" i="5"/>
  <c r="C362" i="5"/>
  <c r="B362" i="5"/>
  <c r="A362" i="5"/>
  <c r="E361" i="5"/>
  <c r="D361" i="5"/>
  <c r="C361" i="5"/>
  <c r="B361" i="5"/>
  <c r="A361" i="5"/>
  <c r="E360" i="5"/>
  <c r="D360" i="5"/>
  <c r="C360" i="5"/>
  <c r="B360" i="5"/>
  <c r="A360" i="5"/>
  <c r="E359" i="5"/>
  <c r="D359" i="5"/>
  <c r="C359" i="5"/>
  <c r="B359" i="5"/>
  <c r="A359" i="5"/>
  <c r="E358" i="5"/>
  <c r="D358" i="5"/>
  <c r="B358" i="5"/>
  <c r="A358" i="5"/>
  <c r="E357" i="5"/>
  <c r="D357" i="5"/>
  <c r="B357" i="5"/>
  <c r="A357" i="5"/>
  <c r="E356" i="5"/>
  <c r="D356" i="5"/>
  <c r="C356" i="5"/>
  <c r="B356" i="5"/>
  <c r="A356" i="5"/>
  <c r="E355" i="5"/>
  <c r="D355" i="5"/>
  <c r="B355" i="5"/>
  <c r="A355" i="5"/>
  <c r="E354" i="5"/>
  <c r="D354" i="5"/>
  <c r="C354" i="5"/>
  <c r="B354" i="5"/>
  <c r="A354" i="5"/>
  <c r="E353" i="5"/>
  <c r="D353" i="5"/>
  <c r="C353" i="5"/>
  <c r="B353" i="5"/>
  <c r="A353" i="5"/>
  <c r="E352" i="5"/>
  <c r="D352" i="5"/>
  <c r="C352" i="5"/>
  <c r="B352" i="5"/>
  <c r="A352" i="5"/>
  <c r="E351" i="5"/>
  <c r="D351" i="5"/>
  <c r="C351" i="5"/>
  <c r="B351" i="5"/>
  <c r="A351" i="5"/>
  <c r="E350" i="5"/>
  <c r="D350" i="5"/>
  <c r="C350" i="5"/>
  <c r="B350" i="5"/>
  <c r="A350" i="5"/>
  <c r="E349" i="5"/>
  <c r="D349" i="5"/>
  <c r="C349" i="5"/>
  <c r="B349" i="5"/>
  <c r="A349" i="5"/>
  <c r="E348" i="5"/>
  <c r="D348" i="5"/>
  <c r="C348" i="5"/>
  <c r="B348" i="5"/>
  <c r="A348" i="5"/>
  <c r="E347" i="5"/>
  <c r="D347" i="5"/>
  <c r="E346" i="5"/>
  <c r="D346" i="5"/>
  <c r="C346" i="5"/>
  <c r="B346" i="5"/>
  <c r="A346" i="5"/>
  <c r="E345" i="5"/>
  <c r="D345" i="5"/>
  <c r="B345" i="5"/>
  <c r="A345" i="5"/>
  <c r="E344" i="5"/>
  <c r="D344" i="5"/>
  <c r="C344" i="5"/>
  <c r="B344" i="5"/>
  <c r="A344" i="5"/>
  <c r="E343" i="5"/>
  <c r="D343" i="5"/>
  <c r="C343" i="5"/>
  <c r="B343" i="5"/>
  <c r="A343" i="5"/>
  <c r="E342" i="5"/>
  <c r="D342" i="5"/>
  <c r="C342" i="5"/>
  <c r="B342" i="5"/>
  <c r="A342" i="5"/>
  <c r="E341" i="5"/>
  <c r="D341" i="5"/>
  <c r="C341" i="5"/>
  <c r="B341" i="5"/>
  <c r="A341" i="5"/>
  <c r="E340" i="5"/>
  <c r="D340" i="5"/>
  <c r="C340" i="5"/>
  <c r="B340" i="5"/>
  <c r="A340" i="5"/>
  <c r="E339" i="5"/>
  <c r="D339" i="5"/>
  <c r="B339" i="5"/>
  <c r="A339" i="5"/>
  <c r="E338" i="5"/>
  <c r="D338" i="5"/>
  <c r="C338" i="5"/>
  <c r="B338" i="5"/>
  <c r="A338" i="5"/>
  <c r="E337" i="5"/>
  <c r="D337" i="5"/>
  <c r="C337" i="5"/>
  <c r="B337" i="5"/>
  <c r="A337" i="5"/>
  <c r="E336" i="5"/>
  <c r="D336" i="5"/>
  <c r="C336" i="5"/>
  <c r="B336" i="5"/>
  <c r="A336" i="5"/>
  <c r="E335" i="5"/>
  <c r="D335" i="5"/>
  <c r="C335" i="5"/>
  <c r="B335" i="5"/>
  <c r="A335" i="5"/>
  <c r="E334" i="5"/>
  <c r="D334" i="5"/>
  <c r="B334" i="5"/>
  <c r="A334" i="5"/>
  <c r="E333" i="5"/>
  <c r="D333" i="5"/>
  <c r="C333" i="5"/>
  <c r="B333" i="5"/>
  <c r="A333" i="5"/>
  <c r="E332" i="5"/>
  <c r="D332" i="5"/>
  <c r="C332" i="5"/>
  <c r="B332" i="5"/>
  <c r="A332" i="5"/>
  <c r="E331" i="5"/>
  <c r="D331" i="5"/>
  <c r="C331" i="5"/>
  <c r="B331" i="5"/>
  <c r="A331" i="5"/>
  <c r="E330" i="5"/>
  <c r="D330" i="5"/>
  <c r="C330" i="5"/>
  <c r="B330" i="5"/>
  <c r="A330" i="5"/>
  <c r="E329" i="5"/>
  <c r="D329" i="5"/>
  <c r="C329" i="5"/>
  <c r="B329" i="5"/>
  <c r="A329" i="5"/>
  <c r="E328" i="5"/>
  <c r="D328" i="5"/>
  <c r="C328" i="5"/>
  <c r="B328" i="5"/>
  <c r="A328" i="5"/>
  <c r="E327" i="5"/>
  <c r="D327" i="5"/>
  <c r="C327" i="5"/>
  <c r="B327" i="5"/>
  <c r="A327" i="5"/>
  <c r="E326" i="5"/>
  <c r="D326" i="5"/>
  <c r="C326" i="5"/>
  <c r="B326" i="5"/>
  <c r="A326" i="5"/>
  <c r="E325" i="5"/>
  <c r="D325" i="5"/>
  <c r="C325" i="5"/>
  <c r="B325" i="5"/>
  <c r="A325" i="5"/>
  <c r="E324" i="5"/>
  <c r="D324" i="5"/>
  <c r="C324" i="5"/>
  <c r="B324" i="5"/>
  <c r="A324" i="5"/>
  <c r="E323" i="5"/>
  <c r="D323" i="5"/>
  <c r="B323" i="5"/>
  <c r="A323" i="5"/>
  <c r="E322" i="5"/>
  <c r="D322" i="5"/>
  <c r="B322" i="5"/>
  <c r="A322" i="5"/>
  <c r="E321" i="5"/>
  <c r="D321" i="5"/>
  <c r="C321" i="5"/>
  <c r="B321" i="5"/>
  <c r="A321" i="5"/>
  <c r="E320" i="5"/>
  <c r="D320" i="5"/>
  <c r="B320" i="5"/>
  <c r="A320" i="5"/>
  <c r="E319" i="5"/>
  <c r="D319" i="5"/>
  <c r="C319" i="5"/>
  <c r="B319" i="5"/>
  <c r="A319" i="5"/>
  <c r="E318" i="5"/>
  <c r="D318" i="5"/>
  <c r="C318" i="5"/>
  <c r="B318" i="5"/>
  <c r="A318" i="5"/>
  <c r="E317" i="5"/>
  <c r="D317" i="5"/>
  <c r="B317" i="5"/>
  <c r="A317" i="5"/>
  <c r="E316" i="5"/>
  <c r="D316" i="5"/>
  <c r="C316" i="5"/>
  <c r="B316" i="5"/>
  <c r="A316" i="5"/>
  <c r="E315" i="5"/>
  <c r="D315" i="5"/>
  <c r="B315" i="5"/>
  <c r="A315" i="5"/>
  <c r="E314" i="5"/>
  <c r="D314" i="5"/>
  <c r="C314" i="5"/>
  <c r="B314" i="5"/>
  <c r="A314" i="5"/>
  <c r="E313" i="5"/>
  <c r="D313" i="5"/>
  <c r="C313" i="5"/>
  <c r="B313" i="5"/>
  <c r="A313" i="5"/>
  <c r="E312" i="5"/>
  <c r="D312" i="5"/>
  <c r="B312" i="5"/>
  <c r="A312" i="5"/>
  <c r="E311" i="5"/>
  <c r="D311" i="5"/>
  <c r="C311" i="5"/>
  <c r="B311" i="5"/>
  <c r="A311" i="5"/>
  <c r="E310" i="5"/>
  <c r="D310" i="5"/>
  <c r="C310" i="5"/>
  <c r="B310" i="5"/>
  <c r="A310" i="5"/>
  <c r="E309" i="5"/>
  <c r="D309" i="5"/>
  <c r="B309" i="5"/>
  <c r="A309" i="5"/>
  <c r="E308" i="5"/>
  <c r="D308" i="5"/>
  <c r="C308" i="5"/>
  <c r="B308" i="5"/>
  <c r="A308" i="5"/>
  <c r="E307" i="5"/>
  <c r="D307" i="5"/>
  <c r="B307" i="5"/>
  <c r="A307" i="5"/>
  <c r="E306" i="5"/>
  <c r="D306" i="5"/>
  <c r="C306" i="5"/>
  <c r="B306" i="5"/>
  <c r="A306" i="5"/>
  <c r="E305" i="5"/>
  <c r="D305" i="5"/>
  <c r="C305" i="5"/>
  <c r="B305" i="5"/>
  <c r="A305" i="5"/>
  <c r="E304" i="5"/>
  <c r="D304" i="5"/>
  <c r="B304" i="5"/>
  <c r="A304" i="5"/>
  <c r="E303" i="5"/>
  <c r="D303" i="5"/>
  <c r="C303" i="5"/>
  <c r="B303" i="5"/>
  <c r="A303" i="5"/>
  <c r="E302" i="5"/>
  <c r="D302" i="5"/>
  <c r="C302" i="5"/>
  <c r="B302" i="5"/>
  <c r="A302" i="5"/>
  <c r="E301" i="5"/>
  <c r="D301" i="5"/>
  <c r="B301" i="5"/>
  <c r="A301" i="5"/>
  <c r="E300" i="5"/>
  <c r="D300" i="5"/>
  <c r="C300" i="5"/>
  <c r="B300" i="5"/>
  <c r="A300" i="5"/>
  <c r="E299" i="5"/>
  <c r="D299" i="5"/>
  <c r="B299" i="5"/>
  <c r="A299" i="5"/>
  <c r="E298" i="5"/>
  <c r="D298" i="5"/>
  <c r="C298" i="5"/>
  <c r="B298" i="5"/>
  <c r="A298" i="5"/>
  <c r="E297" i="5"/>
  <c r="D297" i="5"/>
  <c r="C297" i="5"/>
  <c r="B297" i="5"/>
  <c r="A297" i="5"/>
  <c r="E296" i="5"/>
  <c r="D296" i="5"/>
  <c r="C296" i="5"/>
  <c r="B296" i="5"/>
  <c r="A296" i="5"/>
  <c r="E295" i="5"/>
  <c r="D295" i="5"/>
  <c r="C295" i="5"/>
  <c r="B295" i="5"/>
  <c r="A295" i="5"/>
  <c r="E294" i="5"/>
  <c r="D294" i="5"/>
  <c r="C294" i="5"/>
  <c r="B294" i="5"/>
  <c r="A294" i="5"/>
  <c r="E293" i="5"/>
  <c r="D293" i="5"/>
  <c r="B293" i="5"/>
  <c r="A293" i="5"/>
  <c r="E292" i="5"/>
  <c r="D292" i="5"/>
  <c r="C292" i="5"/>
  <c r="B292" i="5"/>
  <c r="A292" i="5"/>
  <c r="E291" i="5"/>
  <c r="D291" i="5"/>
  <c r="B291" i="5"/>
  <c r="A291" i="5"/>
  <c r="E290" i="5"/>
  <c r="D290" i="5"/>
  <c r="C290" i="5"/>
  <c r="B290" i="5"/>
  <c r="A290" i="5"/>
  <c r="E289" i="5"/>
  <c r="D289" i="5"/>
  <c r="C289" i="5"/>
  <c r="B289" i="5"/>
  <c r="A289" i="5"/>
  <c r="E288" i="5"/>
  <c r="D288" i="5"/>
  <c r="C288" i="5"/>
  <c r="B288" i="5"/>
  <c r="A288" i="5"/>
  <c r="E287" i="5"/>
  <c r="D287" i="5"/>
  <c r="C287" i="5"/>
  <c r="B287" i="5"/>
  <c r="A287" i="5"/>
  <c r="E286" i="5"/>
  <c r="D286" i="5"/>
  <c r="C286" i="5"/>
  <c r="B286" i="5"/>
  <c r="A286" i="5"/>
  <c r="E285" i="5"/>
  <c r="D285" i="5"/>
  <c r="B285" i="5"/>
  <c r="A285" i="5"/>
  <c r="E284" i="5"/>
  <c r="D284" i="5"/>
  <c r="C284" i="5"/>
  <c r="B284" i="5"/>
  <c r="A284" i="5"/>
  <c r="E283" i="5"/>
  <c r="D283" i="5"/>
  <c r="C283" i="5"/>
  <c r="B283" i="5"/>
  <c r="A283" i="5"/>
  <c r="E282" i="5"/>
  <c r="D282" i="5"/>
  <c r="C282" i="5"/>
  <c r="B282" i="5"/>
  <c r="A282" i="5"/>
  <c r="E281" i="5"/>
  <c r="D281" i="5"/>
  <c r="C281" i="5"/>
  <c r="B281" i="5"/>
  <c r="A281" i="5"/>
  <c r="E280" i="5"/>
  <c r="D280" i="5"/>
  <c r="C280" i="5"/>
  <c r="B280" i="5"/>
  <c r="A280" i="5"/>
  <c r="E279" i="5"/>
  <c r="D279" i="5"/>
  <c r="C279" i="5"/>
  <c r="B279" i="5"/>
  <c r="A279" i="5"/>
  <c r="E278" i="5"/>
  <c r="D278" i="5"/>
  <c r="C278" i="5"/>
  <c r="B278" i="5"/>
  <c r="A278" i="5"/>
  <c r="E277" i="5"/>
  <c r="D277" i="5"/>
  <c r="C277" i="5"/>
  <c r="B277" i="5"/>
  <c r="A277" i="5"/>
  <c r="E276" i="5"/>
  <c r="D276" i="5"/>
  <c r="C276" i="5"/>
  <c r="B276" i="5"/>
  <c r="A276" i="5"/>
  <c r="E275" i="5"/>
  <c r="D275" i="5"/>
  <c r="C275" i="5"/>
  <c r="B275" i="5"/>
  <c r="A275" i="5"/>
  <c r="E274" i="5"/>
  <c r="D274" i="5"/>
  <c r="C274" i="5"/>
  <c r="B274" i="5"/>
  <c r="A274" i="5"/>
  <c r="E273" i="5"/>
  <c r="D273" i="5"/>
  <c r="C273" i="5"/>
  <c r="B273" i="5"/>
  <c r="A273" i="5"/>
  <c r="E272" i="5"/>
  <c r="D272" i="5"/>
  <c r="C272" i="5"/>
  <c r="B272" i="5"/>
  <c r="A272" i="5"/>
  <c r="E271" i="5"/>
  <c r="D271" i="5"/>
  <c r="C271" i="5"/>
  <c r="B271" i="5"/>
  <c r="A271" i="5"/>
  <c r="E270" i="5"/>
  <c r="D270" i="5"/>
  <c r="C270" i="5"/>
  <c r="B270" i="5"/>
  <c r="A270" i="5"/>
  <c r="E269" i="5"/>
  <c r="D269" i="5"/>
  <c r="C269" i="5"/>
  <c r="B269" i="5"/>
  <c r="A269" i="5"/>
  <c r="E268" i="5"/>
  <c r="D268" i="5"/>
  <c r="B268" i="5"/>
  <c r="A268" i="5"/>
  <c r="E267" i="5"/>
  <c r="D267" i="5"/>
  <c r="B267" i="5"/>
  <c r="A267" i="5"/>
  <c r="E266" i="5"/>
  <c r="D266" i="5"/>
  <c r="C266" i="5"/>
  <c r="B266" i="5"/>
  <c r="A266" i="5"/>
  <c r="E265" i="5"/>
  <c r="D265" i="5"/>
  <c r="C265" i="5"/>
  <c r="B265" i="5"/>
  <c r="A265" i="5"/>
  <c r="E264" i="5"/>
  <c r="D264" i="5"/>
  <c r="B264" i="5"/>
  <c r="A264" i="5"/>
  <c r="E263" i="5"/>
  <c r="D263" i="5"/>
  <c r="C263" i="5"/>
  <c r="B263" i="5"/>
  <c r="A263" i="5"/>
  <c r="E262" i="5"/>
  <c r="D262" i="5"/>
  <c r="C262" i="5"/>
  <c r="B262" i="5"/>
  <c r="A262" i="5"/>
  <c r="E261" i="5"/>
  <c r="S17" i="5" s="1"/>
  <c r="D261" i="5"/>
  <c r="C261" i="5"/>
  <c r="B261" i="5"/>
  <c r="A261" i="5"/>
  <c r="E260" i="5"/>
  <c r="D260" i="5"/>
  <c r="C260" i="5"/>
  <c r="B260" i="5"/>
  <c r="A260" i="5"/>
  <c r="E259" i="5"/>
  <c r="D259" i="5"/>
  <c r="C259" i="5"/>
  <c r="B259" i="5"/>
  <c r="A259" i="5"/>
  <c r="E258" i="5"/>
  <c r="D258" i="5"/>
  <c r="C258" i="5"/>
  <c r="B258" i="5"/>
  <c r="A258" i="5"/>
  <c r="E257" i="5"/>
  <c r="D257" i="5"/>
  <c r="C257" i="5"/>
  <c r="B257" i="5"/>
  <c r="A257" i="5"/>
  <c r="E256" i="5"/>
  <c r="S20" i="5" s="1"/>
  <c r="D256" i="5"/>
  <c r="C256" i="5"/>
  <c r="B256" i="5"/>
  <c r="A256" i="5"/>
  <c r="E255" i="5"/>
  <c r="D255" i="5"/>
  <c r="C255" i="5"/>
  <c r="B255" i="5"/>
  <c r="A255" i="5"/>
  <c r="E254" i="5"/>
  <c r="D254" i="5"/>
  <c r="C254" i="5"/>
  <c r="B254" i="5"/>
  <c r="A254" i="5"/>
  <c r="E253" i="5"/>
  <c r="D253" i="5"/>
  <c r="C253" i="5"/>
  <c r="B253" i="5"/>
  <c r="A253" i="5"/>
  <c r="E252" i="5"/>
  <c r="D252" i="5"/>
  <c r="C252" i="5"/>
  <c r="B252" i="5"/>
  <c r="A252" i="5"/>
  <c r="E251" i="5"/>
  <c r="D251" i="5"/>
  <c r="B251" i="5"/>
  <c r="A251" i="5"/>
  <c r="E250" i="5"/>
  <c r="D250" i="5"/>
  <c r="B250" i="5"/>
  <c r="A250" i="5"/>
  <c r="E249" i="5"/>
  <c r="D249" i="5"/>
  <c r="C249" i="5"/>
  <c r="B249" i="5"/>
  <c r="A249" i="5"/>
  <c r="E248" i="5"/>
  <c r="D248" i="5"/>
  <c r="B248" i="5"/>
  <c r="A248" i="5"/>
  <c r="E247" i="5"/>
  <c r="D247" i="5"/>
  <c r="C247" i="5"/>
  <c r="B247" i="5"/>
  <c r="A247" i="5"/>
  <c r="E246" i="5"/>
  <c r="D246" i="5"/>
  <c r="C246" i="5"/>
  <c r="B246" i="5"/>
  <c r="A246" i="5"/>
  <c r="E245" i="5"/>
  <c r="D245" i="5"/>
  <c r="C245" i="5"/>
  <c r="B245" i="5"/>
  <c r="A245" i="5"/>
  <c r="E244" i="5"/>
  <c r="D244" i="5"/>
  <c r="C244" i="5"/>
  <c r="B244" i="5"/>
  <c r="A244" i="5"/>
  <c r="E243" i="5"/>
  <c r="D243" i="5"/>
  <c r="C243" i="5"/>
  <c r="B243" i="5"/>
  <c r="A243" i="5"/>
  <c r="E242" i="5"/>
  <c r="D242" i="5"/>
  <c r="B242" i="5"/>
  <c r="A242" i="5"/>
  <c r="E241" i="5"/>
  <c r="D241" i="5"/>
  <c r="C241" i="5"/>
  <c r="B241" i="5"/>
  <c r="A241" i="5"/>
  <c r="E240" i="5"/>
  <c r="D240" i="5"/>
  <c r="B240" i="5"/>
  <c r="A240" i="5"/>
  <c r="E239" i="5"/>
  <c r="D239" i="5"/>
  <c r="C239" i="5"/>
  <c r="B239" i="5"/>
  <c r="A239" i="5"/>
  <c r="E238" i="5"/>
  <c r="D238" i="5"/>
  <c r="C238" i="5"/>
  <c r="B238" i="5"/>
  <c r="A238" i="5"/>
  <c r="E237" i="5"/>
  <c r="D237" i="5"/>
  <c r="C237" i="5"/>
  <c r="B237" i="5"/>
  <c r="A237" i="5"/>
  <c r="E236" i="5"/>
  <c r="D236" i="5"/>
  <c r="C236" i="5"/>
  <c r="B236" i="5"/>
  <c r="A236" i="5"/>
  <c r="E235" i="5"/>
  <c r="D235" i="5"/>
  <c r="C235" i="5"/>
  <c r="B235" i="5"/>
  <c r="A235" i="5"/>
  <c r="E234" i="5"/>
  <c r="D234" i="5"/>
  <c r="C234" i="5"/>
  <c r="B234" i="5"/>
  <c r="A234" i="5"/>
  <c r="E233" i="5"/>
  <c r="D233" i="5"/>
  <c r="B233" i="5"/>
  <c r="A233" i="5"/>
  <c r="E232" i="5"/>
  <c r="D232" i="5"/>
  <c r="C232" i="5"/>
  <c r="B232" i="5"/>
  <c r="A232" i="5"/>
  <c r="E231" i="5"/>
  <c r="D231" i="5"/>
  <c r="B231" i="5"/>
  <c r="A231" i="5"/>
  <c r="E230" i="5"/>
  <c r="D230" i="5"/>
  <c r="B230" i="5"/>
  <c r="A230" i="5"/>
  <c r="E229" i="5"/>
  <c r="D229" i="5"/>
  <c r="C229" i="5"/>
  <c r="B229" i="5"/>
  <c r="A229" i="5"/>
  <c r="E228" i="5"/>
  <c r="D228" i="5"/>
  <c r="C228" i="5"/>
  <c r="B228" i="5"/>
  <c r="A228" i="5"/>
  <c r="E227" i="5"/>
  <c r="D227" i="5"/>
  <c r="B227" i="5"/>
  <c r="A227" i="5"/>
  <c r="E226" i="5"/>
  <c r="D226" i="5"/>
  <c r="R49" i="5" s="1"/>
  <c r="B226" i="5"/>
  <c r="A226" i="5"/>
  <c r="E225" i="5"/>
  <c r="D225" i="5"/>
  <c r="C225" i="5"/>
  <c r="B225" i="5"/>
  <c r="A225" i="5"/>
  <c r="E224" i="5"/>
  <c r="D224" i="5"/>
  <c r="V10" i="5" s="1"/>
  <c r="B224" i="5"/>
  <c r="A224" i="5"/>
  <c r="E223" i="5"/>
  <c r="D223" i="5"/>
  <c r="C223" i="5"/>
  <c r="B223" i="5"/>
  <c r="A223" i="5"/>
  <c r="E222" i="5"/>
  <c r="D222" i="5"/>
  <c r="C222" i="5"/>
  <c r="B222" i="5"/>
  <c r="A222" i="5"/>
  <c r="E221" i="5"/>
  <c r="D221" i="5"/>
  <c r="U9" i="5" s="1"/>
  <c r="U32" i="5" s="1"/>
  <c r="C221" i="5"/>
  <c r="B221" i="5"/>
  <c r="A221" i="5"/>
  <c r="E220" i="5"/>
  <c r="D220" i="5"/>
  <c r="C220" i="5"/>
  <c r="B220" i="5"/>
  <c r="A220" i="5"/>
  <c r="E219" i="5"/>
  <c r="D219" i="5"/>
  <c r="C219" i="5"/>
  <c r="B219" i="5"/>
  <c r="A219" i="5"/>
  <c r="E218" i="5"/>
  <c r="D218" i="5"/>
  <c r="C218" i="5"/>
  <c r="B218" i="5"/>
  <c r="A218" i="5"/>
  <c r="E217" i="5"/>
  <c r="D217" i="5"/>
  <c r="C217" i="5"/>
  <c r="B217" i="5"/>
  <c r="A217" i="5"/>
  <c r="E216" i="5"/>
  <c r="D216" i="5"/>
  <c r="E215" i="5"/>
  <c r="D215" i="5"/>
  <c r="C215" i="5"/>
  <c r="B215" i="5"/>
  <c r="A215" i="5"/>
  <c r="E214" i="5"/>
  <c r="D214" i="5"/>
  <c r="B214" i="5"/>
  <c r="A214" i="5"/>
  <c r="E213" i="5"/>
  <c r="D213" i="5"/>
  <c r="X49" i="5" s="1"/>
  <c r="C213" i="5"/>
  <c r="B213" i="5"/>
  <c r="A213" i="5"/>
  <c r="E212" i="5"/>
  <c r="D212" i="5"/>
  <c r="C212" i="5"/>
  <c r="B212" i="5"/>
  <c r="A212" i="5"/>
  <c r="E211" i="5"/>
  <c r="D211" i="5"/>
  <c r="C211" i="5"/>
  <c r="B211" i="5"/>
  <c r="A211" i="5"/>
  <c r="E210" i="5"/>
  <c r="D210" i="5"/>
  <c r="C210" i="5"/>
  <c r="B210" i="5"/>
  <c r="A210" i="5"/>
  <c r="E209" i="5"/>
  <c r="D209" i="5"/>
  <c r="C209" i="5"/>
  <c r="B209" i="5"/>
  <c r="A209" i="5"/>
  <c r="E208" i="5"/>
  <c r="D208" i="5"/>
  <c r="B208" i="5"/>
  <c r="A208" i="5"/>
  <c r="E207" i="5"/>
  <c r="D207" i="5"/>
  <c r="C207" i="5"/>
  <c r="B207" i="5"/>
  <c r="A207" i="5"/>
  <c r="E206" i="5"/>
  <c r="D206" i="5"/>
  <c r="C206" i="5"/>
  <c r="B206" i="5"/>
  <c r="A206" i="5"/>
  <c r="E205" i="5"/>
  <c r="D205" i="5"/>
  <c r="C205" i="5"/>
  <c r="B205" i="5"/>
  <c r="A205" i="5"/>
  <c r="E204" i="5"/>
  <c r="D204" i="5"/>
  <c r="C204" i="5"/>
  <c r="B204" i="5"/>
  <c r="A204" i="5"/>
  <c r="E203" i="5"/>
  <c r="D203" i="5"/>
  <c r="B203" i="5"/>
  <c r="A203" i="5"/>
  <c r="E202" i="5"/>
  <c r="D202" i="5"/>
  <c r="C202" i="5"/>
  <c r="B202" i="5"/>
  <c r="A202" i="5"/>
  <c r="E201" i="5"/>
  <c r="D201" i="5"/>
  <c r="C201" i="5"/>
  <c r="B201" i="5"/>
  <c r="A201" i="5"/>
  <c r="E200" i="5"/>
  <c r="D200" i="5"/>
  <c r="C200" i="5"/>
  <c r="B200" i="5"/>
  <c r="A200" i="5"/>
  <c r="E199" i="5"/>
  <c r="D199" i="5"/>
  <c r="C199" i="5"/>
  <c r="B199" i="5"/>
  <c r="A199" i="5"/>
  <c r="E198" i="5"/>
  <c r="D198" i="5"/>
  <c r="C198" i="5"/>
  <c r="B198" i="5"/>
  <c r="A198" i="5"/>
  <c r="E197" i="5"/>
  <c r="Q23" i="5" s="1"/>
  <c r="D197" i="5"/>
  <c r="C197" i="5"/>
  <c r="B197" i="5"/>
  <c r="A197" i="5"/>
  <c r="E196" i="5"/>
  <c r="D196" i="5"/>
  <c r="C196" i="5"/>
  <c r="B196" i="5"/>
  <c r="A196" i="5"/>
  <c r="E195" i="5"/>
  <c r="D195" i="5"/>
  <c r="C195" i="5"/>
  <c r="B195" i="5"/>
  <c r="A195" i="5"/>
  <c r="E194" i="5"/>
  <c r="D194" i="5"/>
  <c r="C194" i="5"/>
  <c r="B194" i="5"/>
  <c r="A194" i="5"/>
  <c r="E193" i="5"/>
  <c r="D193" i="5"/>
  <c r="C193" i="5"/>
  <c r="B193" i="5"/>
  <c r="A193" i="5"/>
  <c r="E192" i="5"/>
  <c r="D192" i="5"/>
  <c r="B192" i="5"/>
  <c r="A192" i="5"/>
  <c r="E191" i="5"/>
  <c r="D191" i="5"/>
  <c r="B191" i="5"/>
  <c r="A191" i="5"/>
  <c r="E190" i="5"/>
  <c r="D190" i="5"/>
  <c r="C190" i="5"/>
  <c r="B190" i="5"/>
  <c r="A190" i="5"/>
  <c r="E189" i="5"/>
  <c r="D189" i="5"/>
  <c r="B189" i="5"/>
  <c r="A189" i="5"/>
  <c r="E188" i="5"/>
  <c r="D188" i="5"/>
  <c r="C188" i="5"/>
  <c r="B188" i="5"/>
  <c r="A188" i="5"/>
  <c r="E187" i="5"/>
  <c r="D187" i="5"/>
  <c r="B187" i="5"/>
  <c r="A187" i="5"/>
  <c r="E186" i="5"/>
  <c r="D186" i="5"/>
  <c r="B186" i="5"/>
  <c r="A186" i="5"/>
  <c r="E185" i="5"/>
  <c r="Q24" i="5" s="1"/>
  <c r="D185" i="5"/>
  <c r="C185" i="5"/>
  <c r="B185" i="5"/>
  <c r="A185" i="5"/>
  <c r="E184" i="5"/>
  <c r="D184" i="5"/>
  <c r="B184" i="5"/>
  <c r="A184" i="5"/>
  <c r="E183" i="5"/>
  <c r="D183" i="5"/>
  <c r="C183" i="5"/>
  <c r="B183" i="5"/>
  <c r="A183" i="5"/>
  <c r="E182" i="5"/>
  <c r="D182" i="5"/>
  <c r="C182" i="5"/>
  <c r="B182" i="5"/>
  <c r="A182" i="5"/>
  <c r="E181" i="5"/>
  <c r="D181" i="5"/>
  <c r="C181" i="5"/>
  <c r="B181" i="5"/>
  <c r="A181" i="5"/>
  <c r="E180" i="5"/>
  <c r="D180" i="5"/>
  <c r="C180" i="5"/>
  <c r="B180" i="5"/>
  <c r="A180" i="5"/>
  <c r="E179" i="5"/>
  <c r="D179" i="5"/>
  <c r="C179" i="5"/>
  <c r="B179" i="5"/>
  <c r="A179" i="5"/>
  <c r="E178" i="5"/>
  <c r="D178" i="5"/>
  <c r="C178" i="5"/>
  <c r="B178" i="5"/>
  <c r="A178" i="5"/>
  <c r="E177" i="5"/>
  <c r="D177" i="5"/>
  <c r="C177" i="5"/>
  <c r="B177" i="5"/>
  <c r="A177" i="5"/>
  <c r="E176" i="5"/>
  <c r="D176" i="5"/>
  <c r="C176" i="5"/>
  <c r="B176" i="5"/>
  <c r="A176" i="5"/>
  <c r="E175" i="5"/>
  <c r="D175" i="5"/>
  <c r="C175" i="5"/>
  <c r="B175" i="5"/>
  <c r="A175" i="5"/>
  <c r="E174" i="5"/>
  <c r="D174" i="5"/>
  <c r="B174" i="5"/>
  <c r="A174" i="5"/>
  <c r="E173" i="5"/>
  <c r="D173" i="5"/>
  <c r="C173" i="5"/>
  <c r="B173" i="5"/>
  <c r="A173" i="5"/>
  <c r="E172" i="5"/>
  <c r="D172" i="5"/>
  <c r="B172" i="5"/>
  <c r="A172" i="5"/>
  <c r="E171" i="5"/>
  <c r="D171" i="5"/>
  <c r="C171" i="5"/>
  <c r="B171" i="5"/>
  <c r="A171" i="5"/>
  <c r="E170" i="5"/>
  <c r="D170" i="5"/>
  <c r="B170" i="5"/>
  <c r="A170" i="5"/>
  <c r="E169" i="5"/>
  <c r="D169" i="5"/>
  <c r="C169" i="5"/>
  <c r="B169" i="5"/>
  <c r="A169" i="5"/>
  <c r="E168" i="5"/>
  <c r="D168" i="5"/>
  <c r="B168" i="5"/>
  <c r="A168" i="5"/>
  <c r="E167" i="5"/>
  <c r="D167" i="5"/>
  <c r="C167" i="5"/>
  <c r="B167" i="5"/>
  <c r="A167" i="5"/>
  <c r="E166" i="5"/>
  <c r="D166" i="5"/>
  <c r="C166" i="5"/>
  <c r="B166" i="5"/>
  <c r="A166" i="5"/>
  <c r="E165" i="5"/>
  <c r="D165" i="5"/>
  <c r="C165" i="5"/>
  <c r="B165" i="5"/>
  <c r="A165" i="5"/>
  <c r="E164" i="5"/>
  <c r="D164" i="5"/>
  <c r="C164" i="5"/>
  <c r="B164" i="5"/>
  <c r="A164" i="5"/>
  <c r="E163" i="5"/>
  <c r="D163" i="5"/>
  <c r="C163" i="5"/>
  <c r="B163" i="5"/>
  <c r="A163" i="5"/>
  <c r="E162" i="5"/>
  <c r="D162" i="5"/>
  <c r="C162" i="5"/>
  <c r="B162" i="5"/>
  <c r="A162" i="5"/>
  <c r="E161" i="5"/>
  <c r="D161" i="5"/>
  <c r="C161" i="5"/>
  <c r="B161" i="5"/>
  <c r="A161" i="5"/>
  <c r="E160" i="5"/>
  <c r="D160" i="5"/>
  <c r="B160" i="5"/>
  <c r="A160" i="5"/>
  <c r="E159" i="5"/>
  <c r="D159" i="5"/>
  <c r="B159" i="5"/>
  <c r="A159" i="5"/>
  <c r="E158" i="5"/>
  <c r="D158" i="5"/>
  <c r="C158" i="5"/>
  <c r="B158" i="5"/>
  <c r="A158" i="5"/>
  <c r="E157" i="5"/>
  <c r="D157" i="5"/>
  <c r="C157" i="5"/>
  <c r="B157" i="5"/>
  <c r="A157" i="5"/>
  <c r="E156" i="5"/>
  <c r="D156" i="5"/>
  <c r="C156" i="5"/>
  <c r="B156" i="5"/>
  <c r="A156" i="5"/>
  <c r="E155" i="5"/>
  <c r="Q20" i="5" s="1"/>
  <c r="D155" i="5"/>
  <c r="Q17" i="5" s="1"/>
  <c r="Q40" i="5" s="1"/>
  <c r="Y40" i="5" s="1"/>
  <c r="C155" i="5"/>
  <c r="B155" i="5"/>
  <c r="A155" i="5"/>
  <c r="E154" i="5"/>
  <c r="D154" i="5"/>
  <c r="C154" i="5"/>
  <c r="B154" i="5"/>
  <c r="A154" i="5"/>
  <c r="E153" i="5"/>
  <c r="D153" i="5"/>
  <c r="C153" i="5"/>
  <c r="B153" i="5"/>
  <c r="A153" i="5"/>
  <c r="E152" i="5"/>
  <c r="D152" i="5"/>
  <c r="C152" i="5"/>
  <c r="B152" i="5"/>
  <c r="A152" i="5"/>
  <c r="E151" i="5"/>
  <c r="D151" i="5"/>
  <c r="C151" i="5"/>
  <c r="B151" i="5"/>
  <c r="A151" i="5"/>
  <c r="E150" i="5"/>
  <c r="D150" i="5"/>
  <c r="C150" i="5"/>
  <c r="B150" i="5"/>
  <c r="A150" i="5"/>
  <c r="E149" i="5"/>
  <c r="D149" i="5"/>
  <c r="C149" i="5"/>
  <c r="B149" i="5"/>
  <c r="A149" i="5"/>
  <c r="E148" i="5"/>
  <c r="D148" i="5"/>
  <c r="C148" i="5"/>
  <c r="B148" i="5"/>
  <c r="A148" i="5"/>
  <c r="E147" i="5"/>
  <c r="D147" i="5"/>
  <c r="C147" i="5"/>
  <c r="B147" i="5"/>
  <c r="A147" i="5"/>
  <c r="E146" i="5"/>
  <c r="D146" i="5"/>
  <c r="C146" i="5"/>
  <c r="B146" i="5"/>
  <c r="A146" i="5"/>
  <c r="E145" i="5"/>
  <c r="D145" i="5"/>
  <c r="C145" i="5"/>
  <c r="B145" i="5"/>
  <c r="A145" i="5"/>
  <c r="E144" i="5"/>
  <c r="D144" i="5"/>
  <c r="C144" i="5"/>
  <c r="B144" i="5"/>
  <c r="A144" i="5"/>
  <c r="E143" i="5"/>
  <c r="D143" i="5"/>
  <c r="C143" i="5"/>
  <c r="B143" i="5"/>
  <c r="A143" i="5"/>
  <c r="E142" i="5"/>
  <c r="D142" i="5"/>
  <c r="C142" i="5"/>
  <c r="B142" i="5"/>
  <c r="A142" i="5"/>
  <c r="E141" i="5"/>
  <c r="D141" i="5"/>
  <c r="B141" i="5"/>
  <c r="A141" i="5"/>
  <c r="E140" i="5"/>
  <c r="D140" i="5"/>
  <c r="C140" i="5"/>
  <c r="B140" i="5"/>
  <c r="A140" i="5"/>
  <c r="E139" i="5"/>
  <c r="D139" i="5"/>
  <c r="C139" i="5"/>
  <c r="B139" i="5"/>
  <c r="A139" i="5"/>
  <c r="E138" i="5"/>
  <c r="D138" i="5"/>
  <c r="C138" i="5"/>
  <c r="B138" i="5"/>
  <c r="A138" i="5"/>
  <c r="E137" i="5"/>
  <c r="D137" i="5"/>
  <c r="C137" i="5"/>
  <c r="B137" i="5"/>
  <c r="A137" i="5"/>
  <c r="E136" i="5"/>
  <c r="D136" i="5"/>
  <c r="C136" i="5"/>
  <c r="B136" i="5"/>
  <c r="A136" i="5"/>
  <c r="E135" i="5"/>
  <c r="D135" i="5"/>
  <c r="C135" i="5"/>
  <c r="B135" i="5"/>
  <c r="A135" i="5"/>
  <c r="E134" i="5"/>
  <c r="D134" i="5"/>
  <c r="C134" i="5"/>
  <c r="B134" i="5"/>
  <c r="A134" i="5"/>
  <c r="E133" i="5"/>
  <c r="D133" i="5"/>
  <c r="C133" i="5"/>
  <c r="B133" i="5"/>
  <c r="A133" i="5"/>
  <c r="E132" i="5"/>
  <c r="D132" i="5"/>
  <c r="C132" i="5"/>
  <c r="B132" i="5"/>
  <c r="A132" i="5"/>
  <c r="E131" i="5"/>
  <c r="D131" i="5"/>
  <c r="C131" i="5"/>
  <c r="B131" i="5"/>
  <c r="A131" i="5"/>
  <c r="E130" i="5"/>
  <c r="D130" i="5"/>
  <c r="C130" i="5"/>
  <c r="B130" i="5"/>
  <c r="A130" i="5"/>
  <c r="E129" i="5"/>
  <c r="D129" i="5"/>
  <c r="T47" i="5" s="1"/>
  <c r="C129" i="5"/>
  <c r="B129" i="5"/>
  <c r="A129" i="5"/>
  <c r="E128" i="5"/>
  <c r="D128" i="5"/>
  <c r="O14" i="5" s="1"/>
  <c r="O37" i="5" s="1"/>
  <c r="Y37" i="5" s="1"/>
  <c r="C128" i="5"/>
  <c r="B128" i="5"/>
  <c r="A128" i="5"/>
  <c r="E127" i="5"/>
  <c r="D127" i="5"/>
  <c r="C127" i="5"/>
  <c r="B127" i="5"/>
  <c r="A127" i="5"/>
  <c r="E126" i="5"/>
  <c r="D126" i="5"/>
  <c r="C126" i="5"/>
  <c r="B126" i="5"/>
  <c r="A126" i="5"/>
  <c r="E125" i="5"/>
  <c r="D125" i="5"/>
  <c r="C125" i="5"/>
  <c r="B125" i="5"/>
  <c r="A125" i="5"/>
  <c r="E124" i="5"/>
  <c r="D124" i="5"/>
  <c r="C124" i="5"/>
  <c r="B124" i="5"/>
  <c r="A124" i="5"/>
  <c r="E123" i="5"/>
  <c r="D123" i="5"/>
  <c r="C123" i="5"/>
  <c r="B123" i="5"/>
  <c r="A123" i="5"/>
  <c r="E122" i="5"/>
  <c r="D122" i="5"/>
  <c r="C122" i="5"/>
  <c r="B122" i="5"/>
  <c r="A122" i="5"/>
  <c r="E121" i="5"/>
  <c r="D121" i="5"/>
  <c r="C121" i="5"/>
  <c r="B121" i="5"/>
  <c r="A121" i="5"/>
  <c r="E120" i="5"/>
  <c r="D120" i="5"/>
  <c r="C120" i="5"/>
  <c r="B120" i="5"/>
  <c r="A120" i="5"/>
  <c r="E119" i="5"/>
  <c r="D119" i="5"/>
  <c r="C119" i="5"/>
  <c r="B119" i="5"/>
  <c r="A119" i="5"/>
  <c r="E118" i="5"/>
  <c r="D118" i="5"/>
  <c r="W48" i="5" s="1"/>
  <c r="C118" i="5"/>
  <c r="B118" i="5"/>
  <c r="A118" i="5"/>
  <c r="E117" i="5"/>
  <c r="D117" i="5"/>
  <c r="P16" i="5" s="1"/>
  <c r="P39" i="5" s="1"/>
  <c r="Y39" i="5" s="1"/>
  <c r="C117" i="5"/>
  <c r="B117" i="5"/>
  <c r="A117" i="5"/>
  <c r="E116" i="5"/>
  <c r="D116" i="5"/>
  <c r="C116" i="5"/>
  <c r="B116" i="5"/>
  <c r="A116" i="5"/>
  <c r="E115" i="5"/>
  <c r="D115" i="5"/>
  <c r="C115" i="5"/>
  <c r="B115" i="5"/>
  <c r="A115" i="5"/>
  <c r="E114" i="5"/>
  <c r="D114" i="5"/>
  <c r="C114" i="5"/>
  <c r="B114" i="5"/>
  <c r="A114" i="5"/>
  <c r="E113" i="5"/>
  <c r="D113" i="5"/>
  <c r="C113" i="5"/>
  <c r="B113" i="5"/>
  <c r="A113" i="5"/>
  <c r="E112" i="5"/>
  <c r="D112" i="5"/>
  <c r="C112" i="5"/>
  <c r="B112" i="5"/>
  <c r="A112" i="5"/>
  <c r="E111" i="5"/>
  <c r="D111" i="5"/>
  <c r="C111" i="5"/>
  <c r="B111" i="5"/>
  <c r="A111" i="5"/>
  <c r="E110" i="5"/>
  <c r="D110" i="5"/>
  <c r="B110" i="5"/>
  <c r="A110" i="5"/>
  <c r="E109" i="5"/>
  <c r="D109" i="5"/>
  <c r="N53" i="5" s="1"/>
  <c r="C109" i="5"/>
  <c r="Q46" i="5" s="1"/>
  <c r="B109" i="5"/>
  <c r="A109" i="5"/>
  <c r="E108" i="5"/>
  <c r="D108" i="5"/>
  <c r="N13" i="5" s="1"/>
  <c r="N36" i="5" s="1"/>
  <c r="Y36" i="5" s="1"/>
  <c r="B108" i="5"/>
  <c r="A108" i="5"/>
  <c r="E107" i="5"/>
  <c r="D107" i="5"/>
  <c r="C107" i="5"/>
  <c r="B107" i="5"/>
  <c r="A107" i="5"/>
  <c r="E106" i="5"/>
  <c r="D106" i="5"/>
  <c r="C106" i="5"/>
  <c r="B106" i="5"/>
  <c r="A106" i="5"/>
  <c r="E105" i="5"/>
  <c r="D105" i="5"/>
  <c r="C105" i="5"/>
  <c r="B105" i="5"/>
  <c r="A105" i="5"/>
  <c r="E104" i="5"/>
  <c r="D104" i="5"/>
  <c r="C104" i="5"/>
  <c r="B104" i="5"/>
  <c r="A104" i="5"/>
  <c r="E103" i="5"/>
  <c r="D103" i="5"/>
  <c r="C103" i="5"/>
  <c r="B103" i="5"/>
  <c r="A103" i="5"/>
  <c r="E102" i="5"/>
  <c r="D102" i="5"/>
  <c r="C102" i="5"/>
  <c r="B102" i="5"/>
  <c r="A102" i="5"/>
  <c r="E101" i="5"/>
  <c r="D101" i="5"/>
  <c r="C101" i="5"/>
  <c r="B101" i="5"/>
  <c r="A101" i="5"/>
  <c r="E100" i="5"/>
  <c r="D100" i="5"/>
  <c r="C100" i="5"/>
  <c r="B100" i="5"/>
  <c r="A100" i="5"/>
  <c r="E99" i="5"/>
  <c r="D99" i="5"/>
  <c r="C99" i="5"/>
  <c r="B99" i="5"/>
  <c r="A99" i="5"/>
  <c r="E98" i="5"/>
  <c r="D98" i="5"/>
  <c r="C98" i="5"/>
  <c r="B98" i="5"/>
  <c r="A98" i="5"/>
  <c r="E97" i="5"/>
  <c r="D97" i="5"/>
  <c r="C97" i="5"/>
  <c r="B97" i="5"/>
  <c r="A97" i="5"/>
  <c r="E96" i="5"/>
  <c r="D96" i="5"/>
  <c r="E95" i="5"/>
  <c r="D95" i="5"/>
  <c r="N23" i="5" s="1"/>
  <c r="C95" i="5"/>
  <c r="B95" i="5"/>
  <c r="A95" i="5"/>
  <c r="E94" i="5"/>
  <c r="D94" i="5"/>
  <c r="C94" i="5"/>
  <c r="B94" i="5"/>
  <c r="A94" i="5"/>
  <c r="E93" i="5"/>
  <c r="D93" i="5"/>
  <c r="C93" i="5"/>
  <c r="B93" i="5"/>
  <c r="A93" i="5"/>
  <c r="E92" i="5"/>
  <c r="D92" i="5"/>
  <c r="C92" i="5"/>
  <c r="B92" i="5"/>
  <c r="A92" i="5"/>
  <c r="E91" i="5"/>
  <c r="D91" i="5"/>
  <c r="C91" i="5"/>
  <c r="B91" i="5"/>
  <c r="A91" i="5"/>
  <c r="E90" i="5"/>
  <c r="D90" i="5"/>
  <c r="B90" i="5"/>
  <c r="A90" i="5"/>
  <c r="E89" i="5"/>
  <c r="D89" i="5"/>
  <c r="C89" i="5"/>
  <c r="B89" i="5"/>
  <c r="A89" i="5"/>
  <c r="E88" i="5"/>
  <c r="D88" i="5"/>
  <c r="N24" i="5" s="1"/>
  <c r="B88" i="5"/>
  <c r="A88" i="5"/>
  <c r="E87" i="5"/>
  <c r="D87" i="5"/>
  <c r="C87" i="5"/>
  <c r="B87" i="5"/>
  <c r="A87" i="5"/>
  <c r="E86" i="5"/>
  <c r="D86" i="5"/>
  <c r="C86" i="5"/>
  <c r="B86" i="5"/>
  <c r="A86" i="5"/>
  <c r="E85" i="5"/>
  <c r="D85" i="5"/>
  <c r="C85" i="5"/>
  <c r="B85" i="5"/>
  <c r="A85" i="5"/>
  <c r="E84" i="5"/>
  <c r="D84" i="5"/>
  <c r="C84" i="5"/>
  <c r="B84" i="5"/>
  <c r="A84" i="5"/>
  <c r="E83" i="5"/>
  <c r="D83" i="5"/>
  <c r="C83" i="5"/>
  <c r="B83" i="5"/>
  <c r="A83" i="5"/>
  <c r="E82" i="5"/>
  <c r="D82" i="5"/>
  <c r="C82" i="5"/>
  <c r="B82" i="5"/>
  <c r="A82" i="5"/>
  <c r="E81" i="5"/>
  <c r="D81" i="5"/>
  <c r="B81" i="5"/>
  <c r="A81" i="5"/>
  <c r="E80" i="5"/>
  <c r="D80" i="5"/>
  <c r="C80" i="5"/>
  <c r="B80" i="5"/>
  <c r="A80" i="5"/>
  <c r="E79" i="5"/>
  <c r="D79" i="5"/>
  <c r="C79" i="5"/>
  <c r="B79" i="5"/>
  <c r="A79" i="5"/>
  <c r="E78" i="5"/>
  <c r="D78" i="5"/>
  <c r="B78" i="5"/>
  <c r="A78" i="5"/>
  <c r="E77" i="5"/>
  <c r="D77" i="5"/>
  <c r="C77" i="5"/>
  <c r="B77" i="5"/>
  <c r="A77" i="5"/>
  <c r="E76" i="5"/>
  <c r="D76" i="5"/>
  <c r="C76" i="5"/>
  <c r="B76" i="5"/>
  <c r="A76" i="5"/>
  <c r="E75" i="5"/>
  <c r="D75" i="5"/>
  <c r="C75" i="5"/>
  <c r="B75" i="5"/>
  <c r="A75" i="5"/>
  <c r="E74" i="5"/>
  <c r="D74" i="5"/>
  <c r="C74" i="5"/>
  <c r="B74" i="5"/>
  <c r="A74" i="5"/>
  <c r="E73" i="5"/>
  <c r="D73" i="5"/>
  <c r="C73" i="5"/>
  <c r="B73" i="5"/>
  <c r="A73" i="5"/>
  <c r="E72" i="5"/>
  <c r="D72" i="5"/>
  <c r="C72" i="5"/>
  <c r="B72" i="5"/>
  <c r="A72" i="5"/>
  <c r="E71" i="5"/>
  <c r="D71" i="5"/>
  <c r="C71" i="5"/>
  <c r="B71" i="5"/>
  <c r="A71" i="5"/>
  <c r="E70" i="5"/>
  <c r="D70" i="5"/>
  <c r="C70" i="5"/>
  <c r="B70" i="5"/>
  <c r="A70" i="5"/>
  <c r="E69" i="5"/>
  <c r="D69" i="5"/>
  <c r="C69" i="5"/>
  <c r="B69" i="5"/>
  <c r="A69" i="5"/>
  <c r="E68" i="5"/>
  <c r="D68" i="5"/>
  <c r="C68" i="5"/>
  <c r="B68" i="5"/>
  <c r="A68" i="5"/>
  <c r="E67" i="5"/>
  <c r="D67" i="5"/>
  <c r="C67" i="5"/>
  <c r="B67" i="5"/>
  <c r="A67" i="5"/>
  <c r="E66" i="5"/>
  <c r="D66" i="5"/>
  <c r="C66" i="5"/>
  <c r="B66" i="5"/>
  <c r="A66" i="5"/>
  <c r="E65" i="5"/>
  <c r="D65" i="5"/>
  <c r="C65" i="5"/>
  <c r="B65" i="5"/>
  <c r="A65" i="5"/>
  <c r="E64" i="5"/>
  <c r="D64" i="5"/>
  <c r="C64" i="5"/>
  <c r="B64" i="5"/>
  <c r="A64" i="5"/>
  <c r="E63" i="5"/>
  <c r="D63" i="5"/>
  <c r="C63" i="5"/>
  <c r="B63" i="5"/>
  <c r="A63" i="5"/>
  <c r="E62" i="5"/>
  <c r="D62" i="5"/>
  <c r="C62" i="5"/>
  <c r="B62" i="5"/>
  <c r="A62" i="5"/>
  <c r="E61" i="5"/>
  <c r="D61" i="5"/>
  <c r="C61" i="5"/>
  <c r="B61" i="5"/>
  <c r="A61" i="5"/>
  <c r="E60" i="5"/>
  <c r="D60" i="5"/>
  <c r="C60" i="5"/>
  <c r="B60" i="5"/>
  <c r="A60" i="5"/>
  <c r="E59" i="5"/>
  <c r="D59" i="5"/>
  <c r="C59" i="5"/>
  <c r="B59" i="5"/>
  <c r="A59" i="5"/>
  <c r="E58" i="5"/>
  <c r="D58" i="5"/>
  <c r="C58" i="5"/>
  <c r="B58" i="5"/>
  <c r="A58" i="5"/>
  <c r="L57" i="5"/>
  <c r="E57" i="5"/>
  <c r="D57" i="5"/>
  <c r="N22" i="5" s="1"/>
  <c r="C57" i="5"/>
  <c r="B57" i="5"/>
  <c r="A57" i="5"/>
  <c r="L56" i="5"/>
  <c r="E56" i="5"/>
  <c r="D56" i="5"/>
  <c r="C56" i="5"/>
  <c r="B56" i="5"/>
  <c r="A56" i="5"/>
  <c r="L55" i="5"/>
  <c r="E55" i="5"/>
  <c r="D55" i="5"/>
  <c r="C55" i="5"/>
  <c r="B55" i="5"/>
  <c r="A55" i="5"/>
  <c r="O54" i="5"/>
  <c r="L54" i="5"/>
  <c r="E54" i="5"/>
  <c r="D54" i="5"/>
  <c r="C54" i="5"/>
  <c r="B54" i="5"/>
  <c r="A54" i="5"/>
  <c r="L53" i="5"/>
  <c r="E53" i="5"/>
  <c r="D53" i="5"/>
  <c r="C53" i="5"/>
  <c r="B53" i="5"/>
  <c r="A53" i="5"/>
  <c r="L52" i="5"/>
  <c r="E52" i="5"/>
  <c r="D52" i="5"/>
  <c r="C52" i="5"/>
  <c r="B52" i="5"/>
  <c r="A52" i="5"/>
  <c r="L51" i="5"/>
  <c r="E51" i="5"/>
  <c r="D51" i="5"/>
  <c r="C51" i="5"/>
  <c r="B51" i="5"/>
  <c r="A51" i="5"/>
  <c r="V50" i="5"/>
  <c r="L50" i="5"/>
  <c r="R45" i="5" s="1"/>
  <c r="R28" i="5" s="1"/>
  <c r="E50" i="5"/>
  <c r="D50" i="5"/>
  <c r="C50" i="5"/>
  <c r="B50" i="5"/>
  <c r="A50" i="5"/>
  <c r="W49" i="5"/>
  <c r="V49" i="5"/>
  <c r="U49" i="5"/>
  <c r="L49" i="5"/>
  <c r="E49" i="5"/>
  <c r="D49" i="5"/>
  <c r="C49" i="5"/>
  <c r="B49" i="5"/>
  <c r="A49" i="5"/>
  <c r="L48" i="5"/>
  <c r="E48" i="5"/>
  <c r="D48" i="5"/>
  <c r="C48" i="5"/>
  <c r="B48" i="5"/>
  <c r="A48" i="5"/>
  <c r="L47" i="5"/>
  <c r="E47" i="5"/>
  <c r="D47" i="5"/>
  <c r="C47" i="5"/>
  <c r="B47" i="5"/>
  <c r="A47" i="5"/>
  <c r="L46" i="5"/>
  <c r="N45" i="5" s="1"/>
  <c r="N28" i="5" s="1"/>
  <c r="E46" i="5"/>
  <c r="D46" i="5"/>
  <c r="C46" i="5"/>
  <c r="B46" i="5"/>
  <c r="A46" i="5"/>
  <c r="Q45" i="5"/>
  <c r="P45" i="5"/>
  <c r="O45" i="5"/>
  <c r="E45" i="5"/>
  <c r="D45" i="5"/>
  <c r="C45" i="5"/>
  <c r="B45" i="5"/>
  <c r="A45" i="5"/>
  <c r="E44" i="5"/>
  <c r="D44" i="5"/>
  <c r="C44" i="5"/>
  <c r="B44" i="5"/>
  <c r="A44" i="5"/>
  <c r="E43" i="5"/>
  <c r="D43" i="5"/>
  <c r="C43" i="5"/>
  <c r="B43" i="5"/>
  <c r="A43" i="5"/>
  <c r="E42" i="5"/>
  <c r="D42" i="5"/>
  <c r="C42" i="5"/>
  <c r="B42" i="5"/>
  <c r="A42" i="5"/>
  <c r="E41" i="5"/>
  <c r="D41" i="5"/>
  <c r="C41" i="5"/>
  <c r="B41" i="5"/>
  <c r="A41" i="5"/>
  <c r="X40" i="5"/>
  <c r="W40" i="5"/>
  <c r="V40" i="5"/>
  <c r="U40" i="5"/>
  <c r="T40" i="5"/>
  <c r="R40" i="5"/>
  <c r="P40" i="5"/>
  <c r="O40" i="5"/>
  <c r="N40" i="5"/>
  <c r="L40" i="5"/>
  <c r="E40" i="5"/>
  <c r="D40" i="5"/>
  <c r="C40" i="5"/>
  <c r="B40" i="5"/>
  <c r="A40" i="5"/>
  <c r="X39" i="5"/>
  <c r="W39" i="5"/>
  <c r="V39" i="5"/>
  <c r="U39" i="5"/>
  <c r="T39" i="5"/>
  <c r="R39" i="5"/>
  <c r="Q39" i="5"/>
  <c r="O39" i="5"/>
  <c r="N39" i="5"/>
  <c r="L39" i="5"/>
  <c r="E39" i="5"/>
  <c r="D39" i="5"/>
  <c r="C39" i="5"/>
  <c r="B39" i="5"/>
  <c r="A39" i="5"/>
  <c r="Y38" i="5"/>
  <c r="X38" i="5"/>
  <c r="W38" i="5"/>
  <c r="V38" i="5"/>
  <c r="U38" i="5"/>
  <c r="T38" i="5"/>
  <c r="R38" i="5"/>
  <c r="Q38" i="5"/>
  <c r="P38" i="5"/>
  <c r="O38" i="5"/>
  <c r="N38" i="5"/>
  <c r="L38" i="5"/>
  <c r="E38" i="5"/>
  <c r="D38" i="5"/>
  <c r="C38" i="5"/>
  <c r="B38" i="5"/>
  <c r="A38" i="5"/>
  <c r="X37" i="5"/>
  <c r="W37" i="5"/>
  <c r="V37" i="5"/>
  <c r="U37" i="5"/>
  <c r="T37" i="5"/>
  <c r="R37" i="5"/>
  <c r="Q37" i="5"/>
  <c r="P37" i="5"/>
  <c r="N37" i="5"/>
  <c r="L37" i="5"/>
  <c r="E37" i="5"/>
  <c r="D37" i="5"/>
  <c r="C37" i="5"/>
  <c r="B37" i="5"/>
  <c r="A37" i="5"/>
  <c r="X36" i="5"/>
  <c r="W36" i="5"/>
  <c r="V36" i="5"/>
  <c r="U36" i="5"/>
  <c r="T36" i="5"/>
  <c r="R36" i="5"/>
  <c r="Q36" i="5"/>
  <c r="P36" i="5"/>
  <c r="O36" i="5"/>
  <c r="L36" i="5"/>
  <c r="E36" i="5"/>
  <c r="D36" i="5"/>
  <c r="C36" i="5"/>
  <c r="B36" i="5"/>
  <c r="A36" i="5"/>
  <c r="X35" i="5"/>
  <c r="W35" i="5"/>
  <c r="V35" i="5"/>
  <c r="U35" i="5"/>
  <c r="T35" i="5"/>
  <c r="R35" i="5"/>
  <c r="Q35" i="5"/>
  <c r="P35" i="5"/>
  <c r="O35" i="5"/>
  <c r="N35" i="5"/>
  <c r="L35" i="5"/>
  <c r="E35" i="5"/>
  <c r="D35" i="5"/>
  <c r="C35" i="5"/>
  <c r="B35" i="5"/>
  <c r="A35" i="5"/>
  <c r="X34" i="5"/>
  <c r="W34" i="5"/>
  <c r="V34" i="5"/>
  <c r="U34" i="5"/>
  <c r="T34" i="5"/>
  <c r="R34" i="5"/>
  <c r="Q34" i="5"/>
  <c r="P34" i="5"/>
  <c r="O34" i="5"/>
  <c r="N34" i="5"/>
  <c r="Y34" i="5" s="1"/>
  <c r="Z34" i="5" s="1"/>
  <c r="L34" i="5"/>
  <c r="E34" i="5"/>
  <c r="D34" i="5"/>
  <c r="C34" i="5"/>
  <c r="B34" i="5"/>
  <c r="A34" i="5"/>
  <c r="X33" i="5"/>
  <c r="W33" i="5"/>
  <c r="U33" i="5"/>
  <c r="T33" i="5"/>
  <c r="R33" i="5"/>
  <c r="Q33" i="5"/>
  <c r="P33" i="5"/>
  <c r="O33" i="5"/>
  <c r="N33" i="5"/>
  <c r="L33" i="5"/>
  <c r="E33" i="5"/>
  <c r="D33" i="5"/>
  <c r="C33" i="5"/>
  <c r="B33" i="5"/>
  <c r="A33" i="5"/>
  <c r="T32" i="5"/>
  <c r="Q32" i="5"/>
  <c r="P32" i="5"/>
  <c r="O32" i="5"/>
  <c r="N32" i="5"/>
  <c r="L32" i="5"/>
  <c r="E32" i="5"/>
  <c r="D32" i="5"/>
  <c r="C32" i="5"/>
  <c r="B32" i="5"/>
  <c r="A32" i="5"/>
  <c r="X31" i="5"/>
  <c r="V31" i="5"/>
  <c r="U31" i="5"/>
  <c r="T31" i="5"/>
  <c r="R31" i="5"/>
  <c r="Q31" i="5"/>
  <c r="P31" i="5"/>
  <c r="O31" i="5"/>
  <c r="N31" i="5"/>
  <c r="L31" i="5"/>
  <c r="E31" i="5"/>
  <c r="D31" i="5"/>
  <c r="C31" i="5"/>
  <c r="B31" i="5"/>
  <c r="A31" i="5"/>
  <c r="X30" i="5"/>
  <c r="W30" i="5"/>
  <c r="V30" i="5"/>
  <c r="U30" i="5"/>
  <c r="R30" i="5"/>
  <c r="Q30" i="5"/>
  <c r="P30" i="5"/>
  <c r="O30" i="5"/>
  <c r="N30" i="5"/>
  <c r="L30" i="5"/>
  <c r="E30" i="5"/>
  <c r="D30" i="5"/>
  <c r="Q57" i="5" s="1"/>
  <c r="C30" i="5"/>
  <c r="B30" i="5"/>
  <c r="A30" i="5"/>
  <c r="X29" i="5"/>
  <c r="W29" i="5"/>
  <c r="V29" i="5"/>
  <c r="U29" i="5"/>
  <c r="T29" i="5"/>
  <c r="R29" i="5"/>
  <c r="P29" i="5"/>
  <c r="O29" i="5"/>
  <c r="N29" i="5"/>
  <c r="L29" i="5"/>
  <c r="E29" i="5"/>
  <c r="D29" i="5"/>
  <c r="N20" i="5" s="1"/>
  <c r="B29" i="5"/>
  <c r="A29" i="5"/>
  <c r="X28" i="5"/>
  <c r="W28" i="5"/>
  <c r="V28" i="5"/>
  <c r="U28" i="5"/>
  <c r="T28" i="5"/>
  <c r="Q28" i="5"/>
  <c r="P28" i="5"/>
  <c r="O28" i="5"/>
  <c r="E28" i="5"/>
  <c r="D28" i="5"/>
  <c r="C28" i="5"/>
  <c r="B28" i="5"/>
  <c r="A28" i="5"/>
  <c r="E27" i="5"/>
  <c r="D27" i="5"/>
  <c r="C27" i="5"/>
  <c r="B27" i="5"/>
  <c r="A27" i="5"/>
  <c r="E26" i="5"/>
  <c r="D26" i="5"/>
  <c r="C26" i="5"/>
  <c r="B26" i="5"/>
  <c r="A26" i="5"/>
  <c r="E25" i="5"/>
  <c r="D25" i="5"/>
  <c r="C25" i="5"/>
  <c r="B25" i="5"/>
  <c r="A25" i="5"/>
  <c r="S24" i="5"/>
  <c r="E24" i="5"/>
  <c r="D24" i="5"/>
  <c r="C24" i="5"/>
  <c r="B24" i="5"/>
  <c r="A24" i="5"/>
  <c r="S23" i="5"/>
  <c r="E23" i="5"/>
  <c r="D23" i="5"/>
  <c r="C23" i="5"/>
  <c r="B23" i="5"/>
  <c r="A23" i="5"/>
  <c r="E22" i="5"/>
  <c r="D22" i="5"/>
  <c r="C22" i="5"/>
  <c r="B22" i="5"/>
  <c r="A22" i="5"/>
  <c r="E21" i="5"/>
  <c r="D21" i="5"/>
  <c r="C21" i="5"/>
  <c r="B21" i="5"/>
  <c r="A21" i="5"/>
  <c r="E20" i="5"/>
  <c r="D20" i="5"/>
  <c r="C20" i="5"/>
  <c r="B20" i="5"/>
  <c r="A20" i="5"/>
  <c r="E19" i="5"/>
  <c r="D19" i="5"/>
  <c r="C19" i="5"/>
  <c r="B19" i="5"/>
  <c r="A19" i="5"/>
  <c r="T18" i="5"/>
  <c r="E18" i="5"/>
  <c r="D18" i="5"/>
  <c r="C18" i="5"/>
  <c r="B18" i="5"/>
  <c r="A18" i="5"/>
  <c r="E17" i="5"/>
  <c r="D17" i="5"/>
  <c r="C17" i="5"/>
  <c r="B17" i="5"/>
  <c r="A17" i="5"/>
  <c r="E16" i="5"/>
  <c r="D16" i="5"/>
  <c r="B16" i="5"/>
  <c r="A16" i="5"/>
  <c r="Y15" i="5"/>
  <c r="E15" i="5"/>
  <c r="D15" i="5"/>
  <c r="B15" i="5"/>
  <c r="A15" i="5"/>
  <c r="E14" i="5"/>
  <c r="D14" i="5"/>
  <c r="C14" i="5"/>
  <c r="B14" i="5"/>
  <c r="A14" i="5"/>
  <c r="E13" i="5"/>
  <c r="D13" i="5"/>
  <c r="C13" i="5"/>
  <c r="B13" i="5"/>
  <c r="A13" i="5"/>
  <c r="E12" i="5"/>
  <c r="D12" i="5"/>
  <c r="C12" i="5"/>
  <c r="B12" i="5"/>
  <c r="A12" i="5"/>
  <c r="Y11" i="5"/>
  <c r="Z11" i="5" s="1"/>
  <c r="E11" i="5"/>
  <c r="D11" i="5"/>
  <c r="C11" i="5"/>
  <c r="B11" i="5"/>
  <c r="A11" i="5"/>
  <c r="E10" i="5"/>
  <c r="D10" i="5"/>
  <c r="C10" i="5"/>
  <c r="B10" i="5"/>
  <c r="A10" i="5"/>
  <c r="E9" i="5"/>
  <c r="D9" i="5"/>
  <c r="C9" i="5"/>
  <c r="B9" i="5"/>
  <c r="A9" i="5"/>
  <c r="E8" i="5"/>
  <c r="D8" i="5"/>
  <c r="C8" i="5"/>
  <c r="B8" i="5"/>
  <c r="A8" i="5"/>
  <c r="E7" i="5"/>
  <c r="D7" i="5"/>
  <c r="C7" i="5"/>
  <c r="B7" i="5"/>
  <c r="A7" i="5"/>
  <c r="E6" i="5"/>
  <c r="D6" i="5"/>
  <c r="C6" i="5"/>
  <c r="B6" i="5"/>
  <c r="A6" i="5"/>
  <c r="R5" i="5"/>
  <c r="Q5" i="5"/>
  <c r="P5" i="5"/>
  <c r="O5" i="5"/>
  <c r="N5" i="5"/>
  <c r="E5" i="5"/>
  <c r="D5" i="5"/>
  <c r="C5" i="5"/>
  <c r="B5" i="5"/>
  <c r="A5" i="5"/>
  <c r="E4" i="5"/>
  <c r="D4" i="5"/>
  <c r="C4" i="5"/>
  <c r="B4" i="5"/>
  <c r="A4" i="5"/>
  <c r="E3" i="5"/>
  <c r="D3" i="5"/>
  <c r="C3" i="5"/>
  <c r="B3" i="5"/>
  <c r="A3" i="5"/>
  <c r="E2" i="5"/>
  <c r="D2" i="5"/>
  <c r="C2" i="5"/>
  <c r="B2" i="5"/>
  <c r="A2" i="5"/>
  <c r="E1" i="5"/>
  <c r="D1" i="5"/>
  <c r="C1" i="5"/>
  <c r="B1" i="5"/>
  <c r="A1" i="5"/>
  <c r="D237" i="4"/>
  <c r="C237" i="4"/>
  <c r="B237" i="4"/>
  <c r="A237" i="4"/>
  <c r="D236" i="4"/>
  <c r="C236" i="4"/>
  <c r="B236" i="4"/>
  <c r="A236" i="4"/>
  <c r="D235" i="4"/>
  <c r="C235" i="4"/>
  <c r="B235" i="4"/>
  <c r="A235" i="4"/>
  <c r="D234" i="4"/>
  <c r="C234" i="4"/>
  <c r="B234" i="4"/>
  <c r="A234" i="4"/>
  <c r="D233" i="4"/>
  <c r="H16" i="4" s="1"/>
  <c r="B233" i="4"/>
  <c r="A233" i="4"/>
  <c r="D232" i="4"/>
  <c r="H15" i="4" s="1"/>
  <c r="C232" i="4"/>
  <c r="B232" i="4"/>
  <c r="A232" i="4"/>
  <c r="D231" i="4"/>
  <c r="B231" i="4"/>
  <c r="A231" i="4"/>
  <c r="D230" i="4"/>
  <c r="B230" i="4"/>
  <c r="A230" i="4"/>
  <c r="D229" i="4"/>
  <c r="V10" i="4" s="1"/>
  <c r="Y10" i="4" s="1"/>
  <c r="C229" i="4"/>
  <c r="B229" i="4"/>
  <c r="A229" i="4"/>
  <c r="D228" i="4"/>
  <c r="C228" i="4"/>
  <c r="B228" i="4"/>
  <c r="A228" i="4"/>
  <c r="D227" i="4"/>
  <c r="B227" i="4"/>
  <c r="A227" i="4"/>
  <c r="D226" i="4"/>
  <c r="U9" i="4" s="1"/>
  <c r="U17" i="4" s="1"/>
  <c r="B226" i="4"/>
  <c r="A226" i="4"/>
  <c r="D225" i="4"/>
  <c r="C225" i="4"/>
  <c r="B225" i="4"/>
  <c r="A225" i="4"/>
  <c r="D224" i="4"/>
  <c r="B224" i="4"/>
  <c r="A224" i="4"/>
  <c r="D223" i="4"/>
  <c r="C223" i="4"/>
  <c r="B223" i="4"/>
  <c r="A223" i="4"/>
  <c r="D222" i="4"/>
  <c r="C222" i="4"/>
  <c r="B222" i="4"/>
  <c r="A222" i="4"/>
  <c r="D221" i="4"/>
  <c r="C221" i="4"/>
  <c r="B221" i="4"/>
  <c r="A221" i="4"/>
  <c r="D220" i="4"/>
  <c r="C220" i="4"/>
  <c r="B220" i="4"/>
  <c r="A220" i="4"/>
  <c r="D219" i="4"/>
  <c r="C219" i="4"/>
  <c r="B219" i="4"/>
  <c r="A219" i="4"/>
  <c r="D218" i="4"/>
  <c r="C218" i="4"/>
  <c r="B218" i="4"/>
  <c r="A218" i="4"/>
  <c r="D217" i="4"/>
  <c r="C217" i="4"/>
  <c r="B217" i="4"/>
  <c r="A217" i="4"/>
  <c r="D216" i="4"/>
  <c r="D215" i="4"/>
  <c r="C215" i="4"/>
  <c r="B215" i="4"/>
  <c r="A215" i="4"/>
  <c r="D214" i="4"/>
  <c r="B214" i="4"/>
  <c r="A214" i="4"/>
  <c r="D213" i="4"/>
  <c r="X46" i="4" s="1"/>
  <c r="C213" i="4"/>
  <c r="B213" i="4"/>
  <c r="A213" i="4"/>
  <c r="D212" i="4"/>
  <c r="W46" i="4" s="1"/>
  <c r="C212" i="4"/>
  <c r="B212" i="4"/>
  <c r="A212" i="4"/>
  <c r="D211" i="4"/>
  <c r="C211" i="4"/>
  <c r="B211" i="4"/>
  <c r="A211" i="4"/>
  <c r="D210" i="4"/>
  <c r="C210" i="4"/>
  <c r="B210" i="4"/>
  <c r="A210" i="4"/>
  <c r="D209" i="4"/>
  <c r="C209" i="4"/>
  <c r="B209" i="4"/>
  <c r="A209" i="4"/>
  <c r="D208" i="4"/>
  <c r="B208" i="4"/>
  <c r="A208" i="4"/>
  <c r="D207" i="4"/>
  <c r="H29" i="4" s="1"/>
  <c r="C207" i="4"/>
  <c r="B207" i="4"/>
  <c r="A207" i="4"/>
  <c r="D206" i="4"/>
  <c r="C206" i="4"/>
  <c r="B206" i="4"/>
  <c r="A206" i="4"/>
  <c r="D205" i="4"/>
  <c r="C205" i="4"/>
  <c r="B205" i="4"/>
  <c r="A205" i="4"/>
  <c r="D204" i="4"/>
  <c r="C204" i="4"/>
  <c r="B204" i="4"/>
  <c r="A204" i="4"/>
  <c r="D203" i="4"/>
  <c r="B203" i="4"/>
  <c r="A203" i="4"/>
  <c r="D202" i="4"/>
  <c r="H27" i="4" s="1"/>
  <c r="C202" i="4"/>
  <c r="B202" i="4"/>
  <c r="A202" i="4"/>
  <c r="D201" i="4"/>
  <c r="C201" i="4"/>
  <c r="B201" i="4"/>
  <c r="A201" i="4"/>
  <c r="D200" i="4"/>
  <c r="C200" i="4"/>
  <c r="B200" i="4"/>
  <c r="A200" i="4"/>
  <c r="D199" i="4"/>
  <c r="C199" i="4"/>
  <c r="B199" i="4"/>
  <c r="A199" i="4"/>
  <c r="D198" i="4"/>
  <c r="C198" i="4"/>
  <c r="B198" i="4"/>
  <c r="A198" i="4"/>
  <c r="D197" i="4"/>
  <c r="R21" i="4" s="1"/>
  <c r="C197" i="4"/>
  <c r="B197" i="4"/>
  <c r="A197" i="4"/>
  <c r="D196" i="4"/>
  <c r="C196" i="4"/>
  <c r="B196" i="4"/>
  <c r="A196" i="4"/>
  <c r="D195" i="4"/>
  <c r="C195" i="4"/>
  <c r="B195" i="4"/>
  <c r="A195" i="4"/>
  <c r="D194" i="4"/>
  <c r="C194" i="4"/>
  <c r="B194" i="4"/>
  <c r="A194" i="4"/>
  <c r="D193" i="4"/>
  <c r="C193" i="4"/>
  <c r="B193" i="4"/>
  <c r="A193" i="4"/>
  <c r="D192" i="4"/>
  <c r="B192" i="4"/>
  <c r="A192" i="4"/>
  <c r="D191" i="4"/>
  <c r="B191" i="4"/>
  <c r="A191" i="4"/>
  <c r="D190" i="4"/>
  <c r="R22" i="4" s="1"/>
  <c r="C190" i="4"/>
  <c r="B190" i="4"/>
  <c r="A190" i="4"/>
  <c r="D189" i="4"/>
  <c r="B189" i="4"/>
  <c r="A189" i="4"/>
  <c r="D188" i="4"/>
  <c r="C188" i="4"/>
  <c r="B188" i="4"/>
  <c r="A188" i="4"/>
  <c r="D187" i="4"/>
  <c r="B187" i="4"/>
  <c r="A187" i="4"/>
  <c r="D186" i="4"/>
  <c r="B186" i="4"/>
  <c r="A186" i="4"/>
  <c r="D185" i="4"/>
  <c r="C185" i="4"/>
  <c r="B185" i="4"/>
  <c r="A185" i="4"/>
  <c r="D184" i="4"/>
  <c r="B184" i="4"/>
  <c r="A184" i="4"/>
  <c r="D183" i="4"/>
  <c r="H20" i="4" s="1"/>
  <c r="C183" i="4"/>
  <c r="B183" i="4"/>
  <c r="A183" i="4"/>
  <c r="D182" i="4"/>
  <c r="C182" i="4"/>
  <c r="B182" i="4"/>
  <c r="A182" i="4"/>
  <c r="D181" i="4"/>
  <c r="C181" i="4"/>
  <c r="B181" i="4"/>
  <c r="A181" i="4"/>
  <c r="D180" i="4"/>
  <c r="C180" i="4"/>
  <c r="B180" i="4"/>
  <c r="A180" i="4"/>
  <c r="D179" i="4"/>
  <c r="C179" i="4"/>
  <c r="B179" i="4"/>
  <c r="A179" i="4"/>
  <c r="D178" i="4"/>
  <c r="C178" i="4"/>
  <c r="B178" i="4"/>
  <c r="A178" i="4"/>
  <c r="D177" i="4"/>
  <c r="C177" i="4"/>
  <c r="B177" i="4"/>
  <c r="A177" i="4"/>
  <c r="D176" i="4"/>
  <c r="C176" i="4"/>
  <c r="B176" i="4"/>
  <c r="A176" i="4"/>
  <c r="D175" i="4"/>
  <c r="C175" i="4"/>
  <c r="B175" i="4"/>
  <c r="A175" i="4"/>
  <c r="D174" i="4"/>
  <c r="B174" i="4"/>
  <c r="A174" i="4"/>
  <c r="D173" i="4"/>
  <c r="C173" i="4"/>
  <c r="B173" i="4"/>
  <c r="A173" i="4"/>
  <c r="D172" i="4"/>
  <c r="B172" i="4"/>
  <c r="A172" i="4"/>
  <c r="D171" i="4"/>
  <c r="C171" i="4"/>
  <c r="B171" i="4"/>
  <c r="A171" i="4"/>
  <c r="D170" i="4"/>
  <c r="B170" i="4"/>
  <c r="A170" i="4"/>
  <c r="D169" i="4"/>
  <c r="C169" i="4"/>
  <c r="B169" i="4"/>
  <c r="A169" i="4"/>
  <c r="D168" i="4"/>
  <c r="B168" i="4"/>
  <c r="A168" i="4"/>
  <c r="D167" i="4"/>
  <c r="C167" i="4"/>
  <c r="B167" i="4"/>
  <c r="A167" i="4"/>
  <c r="D166" i="4"/>
  <c r="C166" i="4"/>
  <c r="B166" i="4"/>
  <c r="A166" i="4"/>
  <c r="D165" i="4"/>
  <c r="C165" i="4"/>
  <c r="B165" i="4"/>
  <c r="A165" i="4"/>
  <c r="D164" i="4"/>
  <c r="H18" i="4" s="1"/>
  <c r="H21" i="4" s="1"/>
  <c r="C164" i="4"/>
  <c r="B164" i="4"/>
  <c r="A164" i="4"/>
  <c r="D163" i="4"/>
  <c r="C163" i="4"/>
  <c r="B163" i="4"/>
  <c r="A163" i="4"/>
  <c r="D162" i="4"/>
  <c r="C162" i="4"/>
  <c r="B162" i="4"/>
  <c r="A162" i="4"/>
  <c r="D161" i="4"/>
  <c r="C161" i="4"/>
  <c r="B161" i="4"/>
  <c r="A161" i="4"/>
  <c r="D160" i="4"/>
  <c r="R16" i="4" s="1"/>
  <c r="Y16" i="4" s="1"/>
  <c r="B160" i="4"/>
  <c r="A160" i="4"/>
  <c r="D159" i="4"/>
  <c r="B159" i="4"/>
  <c r="A159" i="4"/>
  <c r="D158" i="4"/>
  <c r="C158" i="4"/>
  <c r="B158" i="4"/>
  <c r="A158" i="4"/>
  <c r="D157" i="4"/>
  <c r="C157" i="4"/>
  <c r="B157" i="4"/>
  <c r="A157" i="4"/>
  <c r="D156" i="4"/>
  <c r="C156" i="4"/>
  <c r="B156" i="4"/>
  <c r="A156" i="4"/>
  <c r="D155" i="4"/>
  <c r="C155" i="4"/>
  <c r="B155" i="4"/>
  <c r="A155" i="4"/>
  <c r="D154" i="4"/>
  <c r="C154" i="4"/>
  <c r="B154" i="4"/>
  <c r="A154" i="4"/>
  <c r="D153" i="4"/>
  <c r="C153" i="4"/>
  <c r="B153" i="4"/>
  <c r="A153" i="4"/>
  <c r="D152" i="4"/>
  <c r="C152" i="4"/>
  <c r="B152" i="4"/>
  <c r="A152" i="4"/>
  <c r="D151" i="4"/>
  <c r="C151" i="4"/>
  <c r="B151" i="4"/>
  <c r="A151" i="4"/>
  <c r="D150" i="4"/>
  <c r="C150" i="4"/>
  <c r="B150" i="4"/>
  <c r="A150" i="4"/>
  <c r="D149" i="4"/>
  <c r="C149" i="4"/>
  <c r="B149" i="4"/>
  <c r="A149" i="4"/>
  <c r="D148" i="4"/>
  <c r="C148" i="4"/>
  <c r="B148" i="4"/>
  <c r="A148" i="4"/>
  <c r="D147" i="4"/>
  <c r="H42" i="4" s="1"/>
  <c r="C147" i="4"/>
  <c r="B147" i="4"/>
  <c r="A147" i="4"/>
  <c r="D146" i="4"/>
  <c r="H23" i="4" s="1"/>
  <c r="H31" i="4" s="1"/>
  <c r="C146" i="4"/>
  <c r="B146" i="4"/>
  <c r="A146" i="4"/>
  <c r="D145" i="4"/>
  <c r="C145" i="4"/>
  <c r="B145" i="4"/>
  <c r="A145" i="4"/>
  <c r="D144" i="4"/>
  <c r="C144" i="4"/>
  <c r="B144" i="4"/>
  <c r="A144" i="4"/>
  <c r="D143" i="4"/>
  <c r="C143" i="4"/>
  <c r="B143" i="4"/>
  <c r="A143" i="4"/>
  <c r="D142" i="4"/>
  <c r="H8" i="4" s="1"/>
  <c r="C142" i="4"/>
  <c r="B142" i="4"/>
  <c r="A142" i="4"/>
  <c r="D141" i="4"/>
  <c r="B141" i="4"/>
  <c r="A141" i="4"/>
  <c r="D140" i="4"/>
  <c r="C140" i="4"/>
  <c r="B140" i="4"/>
  <c r="A140" i="4"/>
  <c r="D139" i="4"/>
  <c r="C139" i="4"/>
  <c r="B139" i="4"/>
  <c r="A139" i="4"/>
  <c r="D138" i="4"/>
  <c r="C138" i="4"/>
  <c r="B138" i="4"/>
  <c r="A138" i="4"/>
  <c r="D137" i="4"/>
  <c r="C137" i="4"/>
  <c r="B137" i="4"/>
  <c r="A137" i="4"/>
  <c r="D136" i="4"/>
  <c r="C136" i="4"/>
  <c r="B136" i="4"/>
  <c r="A136" i="4"/>
  <c r="D135" i="4"/>
  <c r="C135" i="4"/>
  <c r="B135" i="4"/>
  <c r="A135" i="4"/>
  <c r="D134" i="4"/>
  <c r="C134" i="4"/>
  <c r="B134" i="4"/>
  <c r="A134" i="4"/>
  <c r="D133" i="4"/>
  <c r="C133" i="4"/>
  <c r="B133" i="4"/>
  <c r="A133" i="4"/>
  <c r="D132" i="4"/>
  <c r="C132" i="4"/>
  <c r="B132" i="4"/>
  <c r="A132" i="4"/>
  <c r="D131" i="4"/>
  <c r="C131" i="4"/>
  <c r="B131" i="4"/>
  <c r="A131" i="4"/>
  <c r="D130" i="4"/>
  <c r="C130" i="4"/>
  <c r="B130" i="4"/>
  <c r="A130" i="4"/>
  <c r="D129" i="4"/>
  <c r="T44" i="4" s="1"/>
  <c r="C129" i="4"/>
  <c r="B129" i="4"/>
  <c r="A129" i="4"/>
  <c r="D128" i="4"/>
  <c r="G12" i="4" s="1"/>
  <c r="I12" i="4" s="1"/>
  <c r="I17" i="4" s="1"/>
  <c r="C128" i="4"/>
  <c r="B128" i="4"/>
  <c r="A128" i="4"/>
  <c r="D127" i="4"/>
  <c r="C127" i="4"/>
  <c r="B127" i="4"/>
  <c r="A127" i="4"/>
  <c r="D126" i="4"/>
  <c r="C126" i="4"/>
  <c r="B126" i="4"/>
  <c r="A126" i="4"/>
  <c r="D125" i="4"/>
  <c r="C125" i="4"/>
  <c r="B125" i="4"/>
  <c r="A125" i="4"/>
  <c r="D124" i="4"/>
  <c r="C124" i="4"/>
  <c r="B124" i="4"/>
  <c r="A124" i="4"/>
  <c r="D123" i="4"/>
  <c r="C123" i="4"/>
  <c r="B123" i="4"/>
  <c r="A123" i="4"/>
  <c r="D122" i="4"/>
  <c r="C122" i="4"/>
  <c r="B122" i="4"/>
  <c r="A122" i="4"/>
  <c r="D121" i="4"/>
  <c r="G16" i="4" s="1"/>
  <c r="I16" i="4" s="1"/>
  <c r="C121" i="4"/>
  <c r="B121" i="4"/>
  <c r="A121" i="4"/>
  <c r="D120" i="4"/>
  <c r="G14" i="4" s="1"/>
  <c r="I14" i="4" s="1"/>
  <c r="C120" i="4"/>
  <c r="B120" i="4"/>
  <c r="A120" i="4"/>
  <c r="D119" i="4"/>
  <c r="G13" i="4" s="1"/>
  <c r="I13" i="4" s="1"/>
  <c r="C119" i="4"/>
  <c r="B119" i="4"/>
  <c r="A119" i="4"/>
  <c r="D118" i="4"/>
  <c r="W45" i="4" s="1"/>
  <c r="C118" i="4"/>
  <c r="B118" i="4"/>
  <c r="A118" i="4"/>
  <c r="D117" i="4"/>
  <c r="Q15" i="4" s="1"/>
  <c r="C117" i="4"/>
  <c r="B117" i="4"/>
  <c r="A117" i="4"/>
  <c r="D116" i="4"/>
  <c r="C116" i="4"/>
  <c r="B116" i="4"/>
  <c r="A116" i="4"/>
  <c r="D115" i="4"/>
  <c r="C115" i="4"/>
  <c r="B115" i="4"/>
  <c r="A115" i="4"/>
  <c r="D114" i="4"/>
  <c r="C114" i="4"/>
  <c r="B114" i="4"/>
  <c r="A114" i="4"/>
  <c r="D113" i="4"/>
  <c r="C113" i="4"/>
  <c r="B113" i="4"/>
  <c r="A113" i="4"/>
  <c r="D112" i="4"/>
  <c r="C112" i="4"/>
  <c r="B112" i="4"/>
  <c r="A112" i="4"/>
  <c r="D111" i="4"/>
  <c r="C111" i="4"/>
  <c r="B111" i="4"/>
  <c r="A111" i="4"/>
  <c r="D110" i="4"/>
  <c r="B110" i="4"/>
  <c r="A110" i="4"/>
  <c r="D109" i="4"/>
  <c r="O49" i="4" s="1"/>
  <c r="C109" i="4"/>
  <c r="R43" i="4" s="1"/>
  <c r="B109" i="4"/>
  <c r="A109" i="4"/>
  <c r="D108" i="4"/>
  <c r="O12" i="4" s="1"/>
  <c r="B108" i="4"/>
  <c r="A108" i="4"/>
  <c r="D107" i="4"/>
  <c r="C107" i="4"/>
  <c r="B107" i="4"/>
  <c r="A107" i="4"/>
  <c r="D106" i="4"/>
  <c r="C106" i="4"/>
  <c r="B106" i="4"/>
  <c r="A106" i="4"/>
  <c r="D105" i="4"/>
  <c r="C105" i="4"/>
  <c r="B105" i="4"/>
  <c r="A105" i="4"/>
  <c r="D104" i="4"/>
  <c r="C104" i="4"/>
  <c r="B104" i="4"/>
  <c r="A104" i="4"/>
  <c r="D103" i="4"/>
  <c r="C103" i="4"/>
  <c r="B103" i="4"/>
  <c r="A103" i="4"/>
  <c r="D102" i="4"/>
  <c r="C102" i="4"/>
  <c r="B102" i="4"/>
  <c r="A102" i="4"/>
  <c r="D101" i="4"/>
  <c r="C101" i="4"/>
  <c r="B101" i="4"/>
  <c r="A101" i="4"/>
  <c r="D100" i="4"/>
  <c r="C100" i="4"/>
  <c r="B100" i="4"/>
  <c r="A100" i="4"/>
  <c r="D99" i="4"/>
  <c r="C99" i="4"/>
  <c r="B99" i="4"/>
  <c r="A99" i="4"/>
  <c r="D98" i="4"/>
  <c r="C98" i="4"/>
  <c r="B98" i="4"/>
  <c r="A98" i="4"/>
  <c r="D97" i="4"/>
  <c r="C97" i="4"/>
  <c r="B97" i="4"/>
  <c r="A97" i="4"/>
  <c r="D96" i="4"/>
  <c r="D95" i="4"/>
  <c r="G27" i="4" s="1"/>
  <c r="I27" i="4" s="1"/>
  <c r="C95" i="4"/>
  <c r="B95" i="4"/>
  <c r="A95" i="4"/>
  <c r="D94" i="4"/>
  <c r="C94" i="4"/>
  <c r="B94" i="4"/>
  <c r="A94" i="4"/>
  <c r="D93" i="4"/>
  <c r="C93" i="4"/>
  <c r="B93" i="4"/>
  <c r="A93" i="4"/>
  <c r="D92" i="4"/>
  <c r="C92" i="4"/>
  <c r="B92" i="4"/>
  <c r="A92" i="4"/>
  <c r="D91" i="4"/>
  <c r="C91" i="4"/>
  <c r="B91" i="4"/>
  <c r="A91" i="4"/>
  <c r="D90" i="4"/>
  <c r="G26" i="4" s="1"/>
  <c r="I26" i="4" s="1"/>
  <c r="B90" i="4"/>
  <c r="A90" i="4"/>
  <c r="D89" i="4"/>
  <c r="C89" i="4"/>
  <c r="B89" i="4"/>
  <c r="A89" i="4"/>
  <c r="D88" i="4"/>
  <c r="O22" i="4" s="1"/>
  <c r="B88" i="4"/>
  <c r="A88" i="4"/>
  <c r="D87" i="4"/>
  <c r="C87" i="4"/>
  <c r="B87" i="4"/>
  <c r="A87" i="4"/>
  <c r="D86" i="4"/>
  <c r="C86" i="4"/>
  <c r="B86" i="4"/>
  <c r="A86" i="4"/>
  <c r="D85" i="4"/>
  <c r="C85" i="4"/>
  <c r="B85" i="4"/>
  <c r="A85" i="4"/>
  <c r="D84" i="4"/>
  <c r="C84" i="4"/>
  <c r="B84" i="4"/>
  <c r="A84" i="4"/>
  <c r="D83" i="4"/>
  <c r="C83" i="4"/>
  <c r="B83" i="4"/>
  <c r="A83" i="4"/>
  <c r="D82" i="4"/>
  <c r="C82" i="4"/>
  <c r="B82" i="4"/>
  <c r="A82" i="4"/>
  <c r="D81" i="4"/>
  <c r="G29" i="4" s="1"/>
  <c r="I29" i="4" s="1"/>
  <c r="B81" i="4"/>
  <c r="A81" i="4"/>
  <c r="D80" i="4"/>
  <c r="C80" i="4"/>
  <c r="B80" i="4"/>
  <c r="A80" i="4"/>
  <c r="D79" i="4"/>
  <c r="C79" i="4"/>
  <c r="B79" i="4"/>
  <c r="A79" i="4"/>
  <c r="D78" i="4"/>
  <c r="B78" i="4"/>
  <c r="A78" i="4"/>
  <c r="D77" i="4"/>
  <c r="C77" i="4"/>
  <c r="B77" i="4"/>
  <c r="A77" i="4"/>
  <c r="D76" i="4"/>
  <c r="G19" i="4" s="1"/>
  <c r="I19" i="4" s="1"/>
  <c r="C76" i="4"/>
  <c r="B76" i="4"/>
  <c r="A76" i="4"/>
  <c r="D75" i="4"/>
  <c r="C75" i="4"/>
  <c r="B75" i="4"/>
  <c r="A75" i="4"/>
  <c r="D74" i="4"/>
  <c r="C74" i="4"/>
  <c r="B74" i="4"/>
  <c r="A74" i="4"/>
  <c r="D73" i="4"/>
  <c r="C73" i="4"/>
  <c r="B73" i="4"/>
  <c r="A73" i="4"/>
  <c r="D72" i="4"/>
  <c r="C72" i="4"/>
  <c r="B72" i="4"/>
  <c r="A72" i="4"/>
  <c r="D71" i="4"/>
  <c r="C71" i="4"/>
  <c r="B71" i="4"/>
  <c r="A71" i="4"/>
  <c r="D70" i="4"/>
  <c r="C70" i="4"/>
  <c r="B70" i="4"/>
  <c r="A70" i="4"/>
  <c r="D69" i="4"/>
  <c r="C69" i="4"/>
  <c r="B69" i="4"/>
  <c r="A69" i="4"/>
  <c r="D68" i="4"/>
  <c r="C68" i="4"/>
  <c r="B68" i="4"/>
  <c r="A68" i="4"/>
  <c r="D67" i="4"/>
  <c r="C67" i="4"/>
  <c r="B67" i="4"/>
  <c r="A67" i="4"/>
  <c r="D66" i="4"/>
  <c r="C66" i="4"/>
  <c r="B66" i="4"/>
  <c r="A66" i="4"/>
  <c r="D65" i="4"/>
  <c r="C65" i="4"/>
  <c r="B65" i="4"/>
  <c r="A65" i="4"/>
  <c r="D64" i="4"/>
  <c r="C64" i="4"/>
  <c r="B64" i="4"/>
  <c r="A64" i="4"/>
  <c r="D63" i="4"/>
  <c r="C63" i="4"/>
  <c r="B63" i="4"/>
  <c r="A63" i="4"/>
  <c r="D62" i="4"/>
  <c r="C62" i="4"/>
  <c r="B62" i="4"/>
  <c r="A62" i="4"/>
  <c r="D61" i="4"/>
  <c r="C61" i="4"/>
  <c r="B61" i="4"/>
  <c r="A61" i="4"/>
  <c r="D60" i="4"/>
  <c r="C60" i="4"/>
  <c r="B60" i="4"/>
  <c r="A60" i="4"/>
  <c r="D59" i="4"/>
  <c r="C59" i="4"/>
  <c r="B59" i="4"/>
  <c r="A59" i="4"/>
  <c r="D58" i="4"/>
  <c r="C58" i="4"/>
  <c r="B58" i="4"/>
  <c r="A58" i="4"/>
  <c r="D57" i="4"/>
  <c r="O20" i="4" s="1"/>
  <c r="C57" i="4"/>
  <c r="B57" i="4"/>
  <c r="A57" i="4"/>
  <c r="D56" i="4"/>
  <c r="C56" i="4"/>
  <c r="B56" i="4"/>
  <c r="A56" i="4"/>
  <c r="D55" i="4"/>
  <c r="C55" i="4"/>
  <c r="B55" i="4"/>
  <c r="A55" i="4"/>
  <c r="D54" i="4"/>
  <c r="C54" i="4"/>
  <c r="B54" i="4"/>
  <c r="A54" i="4"/>
  <c r="M53" i="4"/>
  <c r="D53" i="4"/>
  <c r="C53" i="4"/>
  <c r="B53" i="4"/>
  <c r="A53" i="4"/>
  <c r="M52" i="4"/>
  <c r="D52" i="4"/>
  <c r="C52" i="4"/>
  <c r="B52" i="4"/>
  <c r="A52" i="4"/>
  <c r="M51" i="4"/>
  <c r="D51" i="4"/>
  <c r="C51" i="4"/>
  <c r="B51" i="4"/>
  <c r="A51" i="4"/>
  <c r="M50" i="4"/>
  <c r="D50" i="4"/>
  <c r="C50" i="4"/>
  <c r="B50" i="4"/>
  <c r="A50" i="4"/>
  <c r="M49" i="4"/>
  <c r="D49" i="4"/>
  <c r="C49" i="4"/>
  <c r="B49" i="4"/>
  <c r="A49" i="4"/>
  <c r="M48" i="4"/>
  <c r="D48" i="4"/>
  <c r="C48" i="4"/>
  <c r="B48" i="4"/>
  <c r="A48" i="4"/>
  <c r="V47" i="4"/>
  <c r="M47" i="4"/>
  <c r="D47" i="4"/>
  <c r="C47" i="4"/>
  <c r="B47" i="4"/>
  <c r="A47" i="4"/>
  <c r="V46" i="4"/>
  <c r="U46" i="4"/>
  <c r="M46" i="4"/>
  <c r="D46" i="4"/>
  <c r="C46" i="4"/>
  <c r="B46" i="4"/>
  <c r="A46" i="4"/>
  <c r="M45" i="4"/>
  <c r="Q42" i="4" s="1"/>
  <c r="Q26" i="4" s="1"/>
  <c r="D45" i="4"/>
  <c r="C45" i="4"/>
  <c r="B45" i="4"/>
  <c r="A45" i="4"/>
  <c r="M44" i="4"/>
  <c r="D44" i="4"/>
  <c r="C44" i="4"/>
  <c r="B44" i="4"/>
  <c r="A44" i="4"/>
  <c r="M43" i="4"/>
  <c r="O42" i="4" s="1"/>
  <c r="O26" i="4" s="1"/>
  <c r="D43" i="4"/>
  <c r="C43" i="4"/>
  <c r="B43" i="4"/>
  <c r="A43" i="4"/>
  <c r="S42" i="4"/>
  <c r="S26" i="4" s="1"/>
  <c r="R42" i="4"/>
  <c r="R26" i="4" s="1"/>
  <c r="P42" i="4"/>
  <c r="D42" i="4"/>
  <c r="C42" i="4"/>
  <c r="B42" i="4"/>
  <c r="A42" i="4"/>
  <c r="D41" i="4"/>
  <c r="C41" i="4"/>
  <c r="B41" i="4"/>
  <c r="A41" i="4"/>
  <c r="D40" i="4"/>
  <c r="C40" i="4"/>
  <c r="B40" i="4"/>
  <c r="A40" i="4"/>
  <c r="D39" i="4"/>
  <c r="C39" i="4"/>
  <c r="B39" i="4"/>
  <c r="A39" i="4"/>
  <c r="D38" i="4"/>
  <c r="C38" i="4"/>
  <c r="B38" i="4"/>
  <c r="A38" i="4"/>
  <c r="X37" i="4"/>
  <c r="W37" i="4"/>
  <c r="V37" i="4"/>
  <c r="U37" i="4"/>
  <c r="T37" i="4"/>
  <c r="S37" i="4"/>
  <c r="Q37" i="4"/>
  <c r="P37" i="4"/>
  <c r="O37" i="4"/>
  <c r="M37" i="4"/>
  <c r="D37" i="4"/>
  <c r="C37" i="4"/>
  <c r="B37" i="4"/>
  <c r="A37" i="4"/>
  <c r="X36" i="4"/>
  <c r="W36" i="4"/>
  <c r="V36" i="4"/>
  <c r="U36" i="4"/>
  <c r="T36" i="4"/>
  <c r="S36" i="4"/>
  <c r="R36" i="4"/>
  <c r="P36" i="4"/>
  <c r="O36" i="4"/>
  <c r="M36" i="4"/>
  <c r="D36" i="4"/>
  <c r="G28" i="4" s="1"/>
  <c r="I28" i="4" s="1"/>
  <c r="C36" i="4"/>
  <c r="B36" i="4"/>
  <c r="A36" i="4"/>
  <c r="Y35" i="4"/>
  <c r="X35" i="4"/>
  <c r="W35" i="4"/>
  <c r="V35" i="4"/>
  <c r="U35" i="4"/>
  <c r="T35" i="4"/>
  <c r="S35" i="4"/>
  <c r="R35" i="4"/>
  <c r="Q35" i="4"/>
  <c r="P35" i="4"/>
  <c r="O35" i="4"/>
  <c r="M35" i="4"/>
  <c r="D35" i="4"/>
  <c r="C35" i="4"/>
  <c r="B35" i="4"/>
  <c r="A35" i="4"/>
  <c r="X34" i="4"/>
  <c r="W34" i="4"/>
  <c r="V34" i="4"/>
  <c r="U34" i="4"/>
  <c r="T34" i="4"/>
  <c r="S34" i="4"/>
  <c r="R34" i="4"/>
  <c r="Q34" i="4"/>
  <c r="O34" i="4"/>
  <c r="M34" i="4"/>
  <c r="D34" i="4"/>
  <c r="C34" i="4"/>
  <c r="B34" i="4"/>
  <c r="A34" i="4"/>
  <c r="X33" i="4"/>
  <c r="W33" i="4"/>
  <c r="V33" i="4"/>
  <c r="U33" i="4"/>
  <c r="T33" i="4"/>
  <c r="S33" i="4"/>
  <c r="R33" i="4"/>
  <c r="Q33" i="4"/>
  <c r="P33" i="4"/>
  <c r="M33" i="4"/>
  <c r="D33" i="4"/>
  <c r="C33" i="4"/>
  <c r="B33" i="4"/>
  <c r="A33" i="4"/>
  <c r="X32" i="4"/>
  <c r="W32" i="4"/>
  <c r="V32" i="4"/>
  <c r="U32" i="4"/>
  <c r="T32" i="4"/>
  <c r="S32" i="4"/>
  <c r="R32" i="4"/>
  <c r="Q32" i="4"/>
  <c r="P32" i="4"/>
  <c r="O32" i="4"/>
  <c r="M32" i="4"/>
  <c r="D32" i="4"/>
  <c r="C32" i="4"/>
  <c r="B32" i="4"/>
  <c r="A32" i="4"/>
  <c r="X31" i="4"/>
  <c r="W31" i="4"/>
  <c r="U31" i="4"/>
  <c r="T31" i="4"/>
  <c r="S31" i="4"/>
  <c r="R31" i="4"/>
  <c r="Q31" i="4"/>
  <c r="P31" i="4"/>
  <c r="O31" i="4"/>
  <c r="M31" i="4"/>
  <c r="D31" i="4"/>
  <c r="G18" i="4" s="1"/>
  <c r="G21" i="4" s="1"/>
  <c r="C31" i="4"/>
  <c r="B31" i="4"/>
  <c r="A31" i="4"/>
  <c r="T30" i="4"/>
  <c r="R30" i="4"/>
  <c r="Q30" i="4"/>
  <c r="P30" i="4"/>
  <c r="O30" i="4"/>
  <c r="M30" i="4"/>
  <c r="I30" i="4"/>
  <c r="D30" i="4"/>
  <c r="R53" i="4" s="1"/>
  <c r="C30" i="4"/>
  <c r="B30" i="4"/>
  <c r="A30" i="4"/>
  <c r="X29" i="4"/>
  <c r="V29" i="4"/>
  <c r="U29" i="4"/>
  <c r="T29" i="4"/>
  <c r="S29" i="4"/>
  <c r="R29" i="4"/>
  <c r="Q29" i="4"/>
  <c r="P29" i="4"/>
  <c r="O29" i="4"/>
  <c r="M29" i="4"/>
  <c r="D29" i="4"/>
  <c r="O19" i="4" s="1"/>
  <c r="B29" i="4"/>
  <c r="A29" i="4"/>
  <c r="X28" i="4"/>
  <c r="W28" i="4"/>
  <c r="V28" i="4"/>
  <c r="U28" i="4"/>
  <c r="S28" i="4"/>
  <c r="R28" i="4"/>
  <c r="Q28" i="4"/>
  <c r="P28" i="4"/>
  <c r="O28" i="4"/>
  <c r="M28" i="4"/>
  <c r="D28" i="4"/>
  <c r="C28" i="4"/>
  <c r="B28" i="4"/>
  <c r="A28" i="4"/>
  <c r="X27" i="4"/>
  <c r="W27" i="4"/>
  <c r="V27" i="4"/>
  <c r="U27" i="4"/>
  <c r="T27" i="4"/>
  <c r="S27" i="4"/>
  <c r="Q27" i="4"/>
  <c r="P27" i="4"/>
  <c r="O27" i="4"/>
  <c r="M27" i="4"/>
  <c r="D27" i="4"/>
  <c r="C27" i="4"/>
  <c r="B27" i="4"/>
  <c r="A27" i="4"/>
  <c r="X26" i="4"/>
  <c r="W26" i="4"/>
  <c r="V26" i="4"/>
  <c r="U26" i="4"/>
  <c r="T26" i="4"/>
  <c r="P26" i="4"/>
  <c r="D26" i="4"/>
  <c r="C26" i="4"/>
  <c r="B26" i="4"/>
  <c r="A26" i="4"/>
  <c r="D25" i="4"/>
  <c r="C25" i="4"/>
  <c r="B25" i="4"/>
  <c r="A25" i="4"/>
  <c r="D24" i="4"/>
  <c r="C24" i="4"/>
  <c r="B24" i="4"/>
  <c r="A24" i="4"/>
  <c r="D23" i="4"/>
  <c r="C23" i="4"/>
  <c r="B23" i="4"/>
  <c r="A23" i="4"/>
  <c r="D22" i="4"/>
  <c r="G25" i="4" s="1"/>
  <c r="I25" i="4" s="1"/>
  <c r="C22" i="4"/>
  <c r="B22" i="4"/>
  <c r="A22" i="4"/>
  <c r="D21" i="4"/>
  <c r="C21" i="4"/>
  <c r="B21" i="4"/>
  <c r="A21" i="4"/>
  <c r="D20" i="4"/>
  <c r="C20" i="4"/>
  <c r="B20" i="4"/>
  <c r="A20" i="4"/>
  <c r="D19" i="4"/>
  <c r="C19" i="4"/>
  <c r="B19" i="4"/>
  <c r="A19" i="4"/>
  <c r="D18" i="4"/>
  <c r="C18" i="4"/>
  <c r="B18" i="4"/>
  <c r="A18" i="4"/>
  <c r="T17" i="4"/>
  <c r="D17" i="4"/>
  <c r="C17" i="4"/>
  <c r="B17" i="4"/>
  <c r="A17" i="4"/>
  <c r="D16" i="4"/>
  <c r="G42" i="4" s="1"/>
  <c r="B16" i="4"/>
  <c r="A16" i="4"/>
  <c r="D15" i="4"/>
  <c r="G23" i="4" s="1"/>
  <c r="I23" i="4" s="1"/>
  <c r="I31" i="4" s="1"/>
  <c r="B15" i="4"/>
  <c r="A15" i="4"/>
  <c r="Y14" i="4"/>
  <c r="D14" i="4"/>
  <c r="C14" i="4"/>
  <c r="B14" i="4"/>
  <c r="A14" i="4"/>
  <c r="D13" i="4"/>
  <c r="C13" i="4"/>
  <c r="B13" i="4"/>
  <c r="A13" i="4"/>
  <c r="D12" i="4"/>
  <c r="C12" i="4"/>
  <c r="B12" i="4"/>
  <c r="A12" i="4"/>
  <c r="I11" i="4"/>
  <c r="D11" i="4"/>
  <c r="C11" i="4"/>
  <c r="G8" i="4" s="1"/>
  <c r="B11" i="4"/>
  <c r="A11" i="4"/>
  <c r="D10" i="4"/>
  <c r="C10" i="4"/>
  <c r="B10" i="4"/>
  <c r="A10" i="4"/>
  <c r="D9" i="4"/>
  <c r="C9" i="4"/>
  <c r="B9" i="4"/>
  <c r="A9" i="4"/>
  <c r="D8" i="4"/>
  <c r="C8" i="4"/>
  <c r="B8" i="4"/>
  <c r="A8" i="4"/>
  <c r="D7" i="4"/>
  <c r="C7" i="4"/>
  <c r="B7" i="4"/>
  <c r="A7" i="4"/>
  <c r="S5" i="4"/>
  <c r="R5" i="4"/>
  <c r="Q5" i="4"/>
  <c r="P5" i="4"/>
  <c r="O5" i="4"/>
  <c r="C136" i="3"/>
  <c r="B136" i="3"/>
  <c r="C135" i="3"/>
  <c r="B135" i="3"/>
  <c r="C134" i="3"/>
  <c r="B134" i="3"/>
  <c r="C133" i="3"/>
  <c r="B133" i="3"/>
  <c r="C132" i="3"/>
  <c r="B132" i="3"/>
  <c r="C131" i="3"/>
  <c r="B131" i="3"/>
  <c r="C130" i="3"/>
  <c r="B130" i="3"/>
  <c r="C129" i="3"/>
  <c r="N37" i="3" s="1"/>
  <c r="B129" i="3"/>
  <c r="C128" i="3"/>
  <c r="F12" i="3" s="1"/>
  <c r="B128" i="3"/>
  <c r="C127" i="3"/>
  <c r="B127" i="3"/>
  <c r="C126" i="3"/>
  <c r="B126" i="3"/>
  <c r="C125" i="3"/>
  <c r="B125" i="3"/>
  <c r="C124" i="3"/>
  <c r="B124" i="3"/>
  <c r="C123" i="3"/>
  <c r="B123" i="3"/>
  <c r="C122" i="3"/>
  <c r="B122" i="3"/>
  <c r="C121" i="3"/>
  <c r="B121" i="3"/>
  <c r="C120" i="3"/>
  <c r="F15" i="3" s="1"/>
  <c r="B120" i="3"/>
  <c r="C119" i="3"/>
  <c r="F13" i="3" s="1"/>
  <c r="B119" i="3"/>
  <c r="C118" i="3"/>
  <c r="Q38" i="3" s="1"/>
  <c r="B118" i="3"/>
  <c r="C117" i="3"/>
  <c r="M12" i="3" s="1"/>
  <c r="B117" i="3"/>
  <c r="C116" i="3"/>
  <c r="B116" i="3"/>
  <c r="C115" i="3"/>
  <c r="B115" i="3"/>
  <c r="C114" i="3"/>
  <c r="B114" i="3"/>
  <c r="C113" i="3"/>
  <c r="B113" i="3"/>
  <c r="C112" i="3"/>
  <c r="B112" i="3"/>
  <c r="C111" i="3"/>
  <c r="B111" i="3"/>
  <c r="B110" i="3"/>
  <c r="C109" i="3"/>
  <c r="K40" i="3" s="1"/>
  <c r="B109" i="3"/>
  <c r="B108" i="3"/>
  <c r="C107" i="3"/>
  <c r="B107" i="3"/>
  <c r="C106" i="3"/>
  <c r="B106" i="3"/>
  <c r="C105" i="3"/>
  <c r="B105" i="3"/>
  <c r="C104" i="3"/>
  <c r="B104" i="3"/>
  <c r="C103" i="3"/>
  <c r="B103" i="3"/>
  <c r="C102" i="3"/>
  <c r="B102" i="3"/>
  <c r="C101" i="3"/>
  <c r="B101" i="3"/>
  <c r="C100" i="3"/>
  <c r="B100" i="3"/>
  <c r="C99" i="3"/>
  <c r="B99" i="3"/>
  <c r="C98" i="3"/>
  <c r="B98" i="3"/>
  <c r="C97" i="3"/>
  <c r="B97" i="3"/>
  <c r="C95" i="3"/>
  <c r="F26" i="3" s="1"/>
  <c r="B95" i="3"/>
  <c r="C94" i="3"/>
  <c r="B94" i="3"/>
  <c r="C93" i="3"/>
  <c r="B93" i="3"/>
  <c r="B92" i="3"/>
  <c r="C91" i="3"/>
  <c r="B91" i="3"/>
  <c r="B90" i="3"/>
  <c r="C89" i="3"/>
  <c r="B89" i="3"/>
  <c r="B88" i="3"/>
  <c r="C87" i="3"/>
  <c r="B87" i="3"/>
  <c r="C86" i="3"/>
  <c r="B86" i="3"/>
  <c r="C85" i="3"/>
  <c r="B85" i="3"/>
  <c r="C84" i="3"/>
  <c r="B84" i="3"/>
  <c r="C83" i="3"/>
  <c r="B83" i="3"/>
  <c r="C82" i="3"/>
  <c r="B82" i="3"/>
  <c r="B81" i="3"/>
  <c r="C80" i="3"/>
  <c r="B80" i="3"/>
  <c r="C79" i="3"/>
  <c r="B79" i="3"/>
  <c r="B78" i="3"/>
  <c r="C77" i="3"/>
  <c r="B77" i="3"/>
  <c r="C76" i="3"/>
  <c r="F18" i="3" s="1"/>
  <c r="B76" i="3"/>
  <c r="C75" i="3"/>
  <c r="B75" i="3"/>
  <c r="C74" i="3"/>
  <c r="B74" i="3"/>
  <c r="C73" i="3"/>
  <c r="B73" i="3"/>
  <c r="C72" i="3"/>
  <c r="B72" i="3"/>
  <c r="C71" i="3"/>
  <c r="B71" i="3"/>
  <c r="C70" i="3"/>
  <c r="B70" i="3"/>
  <c r="C69" i="3"/>
  <c r="B69" i="3"/>
  <c r="C68" i="3"/>
  <c r="B68" i="3"/>
  <c r="C67" i="3"/>
  <c r="B67" i="3"/>
  <c r="C66" i="3"/>
  <c r="B66" i="3"/>
  <c r="C65" i="3"/>
  <c r="B65" i="3"/>
  <c r="C64" i="3"/>
  <c r="B64" i="3"/>
  <c r="C63" i="3"/>
  <c r="B63" i="3"/>
  <c r="C62" i="3"/>
  <c r="B62" i="3"/>
  <c r="C61" i="3"/>
  <c r="B61" i="3"/>
  <c r="C60" i="3"/>
  <c r="B60" i="3"/>
  <c r="C59" i="3"/>
  <c r="B59" i="3"/>
  <c r="C58" i="3"/>
  <c r="B58" i="3"/>
  <c r="C57" i="3"/>
  <c r="K16" i="3" s="1"/>
  <c r="B57" i="3"/>
  <c r="C56" i="3"/>
  <c r="B56" i="3"/>
  <c r="C55" i="3"/>
  <c r="B55" i="3"/>
  <c r="C54" i="3"/>
  <c r="B54" i="3"/>
  <c r="C53" i="3"/>
  <c r="B53" i="3"/>
  <c r="C52" i="3"/>
  <c r="B52" i="3"/>
  <c r="C51" i="3"/>
  <c r="B51" i="3"/>
  <c r="C50" i="3"/>
  <c r="B50" i="3"/>
  <c r="C49" i="3"/>
  <c r="B49" i="3"/>
  <c r="C48" i="3"/>
  <c r="B48" i="3"/>
  <c r="C47" i="3"/>
  <c r="B47" i="3"/>
  <c r="C46" i="3"/>
  <c r="B46" i="3"/>
  <c r="C45" i="3"/>
  <c r="B45" i="3"/>
  <c r="C44" i="3"/>
  <c r="B44" i="3"/>
  <c r="C43" i="3"/>
  <c r="B43" i="3"/>
  <c r="I42" i="3"/>
  <c r="C42" i="3"/>
  <c r="B42" i="3"/>
  <c r="I41" i="3"/>
  <c r="C41" i="3"/>
  <c r="B41" i="3"/>
  <c r="I40" i="3"/>
  <c r="C40" i="3"/>
  <c r="B40" i="3"/>
  <c r="I39" i="3"/>
  <c r="C39" i="3"/>
  <c r="B39" i="3"/>
  <c r="I38" i="3"/>
  <c r="M35" i="3" s="1"/>
  <c r="M22" i="3" s="1"/>
  <c r="C38" i="3"/>
  <c r="B38" i="3"/>
  <c r="I37" i="3"/>
  <c r="C37" i="3"/>
  <c r="B37" i="3"/>
  <c r="I36" i="3"/>
  <c r="C36" i="3"/>
  <c r="F27" i="3" s="1"/>
  <c r="B36" i="3"/>
  <c r="L35" i="3"/>
  <c r="K35" i="3"/>
  <c r="C35" i="3"/>
  <c r="B35" i="3"/>
  <c r="C34" i="3"/>
  <c r="B34" i="3"/>
  <c r="C33" i="3"/>
  <c r="B33" i="3"/>
  <c r="C32" i="3"/>
  <c r="B32" i="3"/>
  <c r="C31" i="3"/>
  <c r="F17" i="3" s="1"/>
  <c r="F20" i="3" s="1"/>
  <c r="B31" i="3"/>
  <c r="C30" i="3"/>
  <c r="B30" i="3"/>
  <c r="R29" i="3"/>
  <c r="Q29" i="3"/>
  <c r="P29" i="3"/>
  <c r="O29" i="3"/>
  <c r="N29" i="3"/>
  <c r="L29" i="3"/>
  <c r="K29" i="3"/>
  <c r="I29" i="3"/>
  <c r="B29" i="3"/>
  <c r="R28" i="3"/>
  <c r="Q28" i="3"/>
  <c r="P28" i="3"/>
  <c r="P30" i="3" s="1"/>
  <c r="O28" i="3"/>
  <c r="N28" i="3"/>
  <c r="M28" i="3"/>
  <c r="K28" i="3"/>
  <c r="I28" i="3"/>
  <c r="C28" i="3"/>
  <c r="B28" i="3"/>
  <c r="R27" i="3"/>
  <c r="Q27" i="3"/>
  <c r="P27" i="3"/>
  <c r="O27" i="3"/>
  <c r="N27" i="3"/>
  <c r="M27" i="3"/>
  <c r="L27" i="3"/>
  <c r="I27" i="3"/>
  <c r="C27" i="3"/>
  <c r="B27" i="3"/>
  <c r="R26" i="3"/>
  <c r="R30" i="3" s="1"/>
  <c r="Q26" i="3"/>
  <c r="P26" i="3"/>
  <c r="O26" i="3"/>
  <c r="N26" i="3"/>
  <c r="M26" i="3"/>
  <c r="L26" i="3"/>
  <c r="K26" i="3"/>
  <c r="I26" i="3"/>
  <c r="C26" i="3"/>
  <c r="B26" i="3"/>
  <c r="R25" i="3"/>
  <c r="P25" i="3"/>
  <c r="O25" i="3"/>
  <c r="N25" i="3"/>
  <c r="M25" i="3"/>
  <c r="L25" i="3"/>
  <c r="K25" i="3"/>
  <c r="I25" i="3"/>
  <c r="C25" i="3"/>
  <c r="B25" i="3"/>
  <c r="R24" i="3"/>
  <c r="Q24" i="3"/>
  <c r="P24" i="3"/>
  <c r="O24" i="3"/>
  <c r="M24" i="3"/>
  <c r="L24" i="3"/>
  <c r="K24" i="3"/>
  <c r="I24" i="3"/>
  <c r="C24" i="3"/>
  <c r="B24" i="3"/>
  <c r="R23" i="3"/>
  <c r="P23" i="3"/>
  <c r="O23" i="3"/>
  <c r="O30" i="3" s="1"/>
  <c r="N23" i="3"/>
  <c r="M23" i="3"/>
  <c r="L23" i="3"/>
  <c r="K23" i="3"/>
  <c r="I23" i="3"/>
  <c r="C23" i="3"/>
  <c r="B23" i="3"/>
  <c r="R22" i="3"/>
  <c r="Q22" i="3"/>
  <c r="P22" i="3"/>
  <c r="O22" i="3"/>
  <c r="N22" i="3"/>
  <c r="L22" i="3"/>
  <c r="K22" i="3"/>
  <c r="C22" i="3"/>
  <c r="F24" i="3" s="1"/>
  <c r="B22" i="3"/>
  <c r="C21" i="3"/>
  <c r="B21" i="3"/>
  <c r="C20" i="3"/>
  <c r="B20" i="3"/>
  <c r="C19" i="3"/>
  <c r="B19" i="3"/>
  <c r="C18" i="3"/>
  <c r="B18" i="3"/>
  <c r="C17" i="3"/>
  <c r="B17" i="3"/>
  <c r="B16" i="3"/>
  <c r="B15" i="3"/>
  <c r="C14" i="3"/>
  <c r="B14" i="3"/>
  <c r="R13" i="3"/>
  <c r="P13" i="3"/>
  <c r="O13" i="3"/>
  <c r="C13" i="3"/>
  <c r="B13" i="3"/>
  <c r="C12" i="3"/>
  <c r="F8" i="3" s="1"/>
  <c r="B12" i="3"/>
  <c r="C11" i="3"/>
  <c r="B11" i="3"/>
  <c r="C10" i="3"/>
  <c r="B10" i="3"/>
  <c r="C9" i="3"/>
  <c r="B9" i="3"/>
  <c r="C8" i="3"/>
  <c r="B8" i="3"/>
  <c r="C7" i="3"/>
  <c r="B7" i="3"/>
  <c r="C6" i="3"/>
  <c r="B6" i="3"/>
  <c r="M5" i="3"/>
  <c r="L5" i="3"/>
  <c r="K5" i="3"/>
  <c r="C5" i="3"/>
  <c r="B5" i="3"/>
  <c r="C4" i="3"/>
  <c r="B4" i="3"/>
  <c r="C3" i="3"/>
  <c r="B3" i="3"/>
  <c r="C2" i="3"/>
  <c r="B2" i="3"/>
  <c r="C1" i="3"/>
  <c r="B1" i="3"/>
  <c r="C380" i="5"/>
  <c r="C378" i="5"/>
  <c r="B424" i="2"/>
  <c r="B347" i="5" s="1"/>
  <c r="A424" i="2"/>
  <c r="A347" i="5" s="1"/>
  <c r="C345" i="5"/>
  <c r="C339" i="5"/>
  <c r="C267" i="5"/>
  <c r="B276" i="2"/>
  <c r="B216" i="4" s="1"/>
  <c r="A276" i="2"/>
  <c r="A216" i="5" s="1"/>
  <c r="C214" i="4"/>
  <c r="C208" i="4"/>
  <c r="C160" i="4"/>
  <c r="C159" i="5"/>
  <c r="I67" i="2"/>
  <c r="B121" i="2"/>
  <c r="B96" i="5" s="1"/>
  <c r="A121" i="2"/>
  <c r="A96" i="5" s="1"/>
  <c r="I63" i="2"/>
  <c r="I66" i="2"/>
  <c r="C88" i="4"/>
  <c r="I61" i="2"/>
  <c r="C16" i="5"/>
  <c r="C15" i="4"/>
  <c r="I27" i="2"/>
  <c r="N15" i="1"/>
  <c r="L13" i="1"/>
  <c r="J13" i="1"/>
  <c r="H13" i="1"/>
  <c r="D13" i="1"/>
  <c r="L12" i="1"/>
  <c r="J12" i="1"/>
  <c r="H12" i="1"/>
  <c r="D12" i="1"/>
  <c r="L11" i="1"/>
  <c r="J11" i="1"/>
  <c r="H11" i="1"/>
  <c r="D11" i="1"/>
  <c r="L10" i="1"/>
  <c r="J10" i="1"/>
  <c r="H10" i="1"/>
  <c r="D10" i="1"/>
  <c r="L9" i="1"/>
  <c r="J9" i="1"/>
  <c r="H9" i="1"/>
  <c r="D9" i="1"/>
  <c r="L8" i="1"/>
  <c r="J8" i="1"/>
  <c r="H8" i="1"/>
  <c r="D8" i="1"/>
  <c r="L7" i="1"/>
  <c r="J7" i="1"/>
  <c r="H7" i="1"/>
  <c r="D7" i="1"/>
  <c r="L6" i="1"/>
  <c r="J6" i="1"/>
  <c r="H6" i="1"/>
  <c r="D6" i="1"/>
  <c r="L5" i="1"/>
  <c r="J5" i="1"/>
  <c r="H5" i="1"/>
  <c r="D5" i="1"/>
  <c r="L4" i="1"/>
  <c r="J4" i="1"/>
  <c r="H4" i="1"/>
  <c r="D4" i="1"/>
  <c r="L3" i="1"/>
  <c r="J3" i="1"/>
  <c r="H3" i="1"/>
  <c r="D3" i="1"/>
  <c r="L2" i="1"/>
  <c r="J2" i="1"/>
  <c r="H2" i="1"/>
  <c r="D2" i="1"/>
  <c r="Q41" i="2" l="1"/>
  <c r="Q59" i="2" s="1"/>
  <c r="Q71" i="2" s="1"/>
  <c r="S33" i="2"/>
  <c r="S41" i="2" s="1"/>
  <c r="S59" i="2" s="1"/>
  <c r="I54" i="2"/>
  <c r="I74" i="2"/>
  <c r="C184" i="5"/>
  <c r="C78" i="5"/>
  <c r="I53" i="2"/>
  <c r="G24" i="4"/>
  <c r="I24" i="4" s="1"/>
  <c r="I35" i="4" s="1"/>
  <c r="C264" i="5"/>
  <c r="R19" i="4"/>
  <c r="C108" i="4"/>
  <c r="Q21" i="5"/>
  <c r="C15" i="3"/>
  <c r="F22" i="3" s="1"/>
  <c r="I32" i="2"/>
  <c r="X9" i="5"/>
  <c r="X32" i="5" s="1"/>
  <c r="X41" i="5" s="1"/>
  <c r="S46" i="4"/>
  <c r="V9" i="5"/>
  <c r="V32" i="5" s="1"/>
  <c r="V41" i="5" s="1"/>
  <c r="F23" i="3"/>
  <c r="F34" i="3" s="1"/>
  <c r="P13" i="4"/>
  <c r="P17" i="4" s="1"/>
  <c r="T7" i="4" s="1"/>
  <c r="T28" i="4" s="1"/>
  <c r="Y28" i="4" s="1"/>
  <c r="Z28" i="4" s="1"/>
  <c r="H26" i="4"/>
  <c r="X9" i="4"/>
  <c r="X17" i="4" s="1"/>
  <c r="B96" i="3"/>
  <c r="C90" i="4"/>
  <c r="C88" i="3"/>
  <c r="K18" i="3" s="1"/>
  <c r="G20" i="4"/>
  <c r="I20" i="4" s="1"/>
  <c r="I55" i="2"/>
  <c r="I62" i="2"/>
  <c r="A96" i="4"/>
  <c r="Q6" i="5"/>
  <c r="Q29" i="5" s="1"/>
  <c r="Y29" i="5" s="1"/>
  <c r="I43" i="2"/>
  <c r="B96" i="4"/>
  <c r="V33" i="5"/>
  <c r="Y33" i="5" s="1"/>
  <c r="Z33" i="5" s="1"/>
  <c r="Y10" i="5"/>
  <c r="W9" i="5"/>
  <c r="W32" i="5" s="1"/>
  <c r="H43" i="4"/>
  <c r="R20" i="4"/>
  <c r="V9" i="4"/>
  <c r="V30" i="4" s="1"/>
  <c r="V38" i="4" s="1"/>
  <c r="G15" i="4"/>
  <c r="I15" i="4" s="1"/>
  <c r="W9" i="4"/>
  <c r="W30" i="4" s="1"/>
  <c r="O21" i="4"/>
  <c r="H14" i="4"/>
  <c r="H17" i="4" s="1"/>
  <c r="H22" i="4" s="1"/>
  <c r="H32" i="4" s="1"/>
  <c r="P50" i="4"/>
  <c r="H19" i="4"/>
  <c r="R9" i="5"/>
  <c r="R18" i="5" s="1"/>
  <c r="S21" i="5"/>
  <c r="Y12" i="4"/>
  <c r="O17" i="4"/>
  <c r="O33" i="4"/>
  <c r="Y33" i="4" s="1"/>
  <c r="W8" i="4"/>
  <c r="W17" i="4" s="1"/>
  <c r="Y15" i="4"/>
  <c r="G43" i="4"/>
  <c r="N41" i="5"/>
  <c r="G31" i="4"/>
  <c r="A216" i="4"/>
  <c r="N18" i="5"/>
  <c r="L11" i="3"/>
  <c r="L28" i="3" s="1"/>
  <c r="L30" i="3" s="1"/>
  <c r="R6" i="4"/>
  <c r="G17" i="4"/>
  <c r="G22" i="4" s="1"/>
  <c r="S9" i="4"/>
  <c r="S17" i="4" s="1"/>
  <c r="Z10" i="4" s="1"/>
  <c r="Y13" i="5"/>
  <c r="L41" i="3"/>
  <c r="K17" i="3"/>
  <c r="I8" i="4"/>
  <c r="N7" i="3"/>
  <c r="I42" i="4"/>
  <c r="Y17" i="5"/>
  <c r="O41" i="5"/>
  <c r="P41" i="5"/>
  <c r="U41" i="5"/>
  <c r="S12" i="3"/>
  <c r="Q8" i="3"/>
  <c r="M29" i="3"/>
  <c r="S29" i="3" s="1"/>
  <c r="M13" i="3"/>
  <c r="C16" i="3"/>
  <c r="F41" i="3" s="1"/>
  <c r="C268" i="5"/>
  <c r="O18" i="5"/>
  <c r="T7" i="5" s="1"/>
  <c r="C214" i="5"/>
  <c r="Y16" i="5"/>
  <c r="P18" i="5"/>
  <c r="C355" i="5"/>
  <c r="C160" i="5"/>
  <c r="C208" i="5"/>
  <c r="C224" i="5"/>
  <c r="I77" i="2"/>
  <c r="C16" i="4"/>
  <c r="Q17" i="4"/>
  <c r="I18" i="4"/>
  <c r="I21" i="4" s="1"/>
  <c r="I22" i="4" s="1"/>
  <c r="I32" i="4" s="1"/>
  <c r="Q36" i="4"/>
  <c r="Q38" i="4" s="1"/>
  <c r="W8" i="5"/>
  <c r="Y14" i="5"/>
  <c r="H24" i="4"/>
  <c r="H35" i="4" s="1"/>
  <c r="U18" i="5"/>
  <c r="U30" i="4"/>
  <c r="U38" i="4" s="1"/>
  <c r="R37" i="4"/>
  <c r="Y37" i="4" s="1"/>
  <c r="C159" i="4"/>
  <c r="C203" i="4"/>
  <c r="C15" i="5"/>
  <c r="F14" i="3"/>
  <c r="C334" i="5"/>
  <c r="C203" i="5"/>
  <c r="B216" i="5"/>
  <c r="V31" i="4"/>
  <c r="Y31" i="4" s="1"/>
  <c r="Z31" i="4" s="1"/>
  <c r="C88" i="5"/>
  <c r="I78" i="2"/>
  <c r="C224" i="4"/>
  <c r="Q36" i="3"/>
  <c r="C184" i="4" l="1"/>
  <c r="C96" i="4"/>
  <c r="I44" i="2"/>
  <c r="C78" i="3"/>
  <c r="C78" i="4"/>
  <c r="I52" i="2"/>
  <c r="G35" i="4"/>
  <c r="C96" i="3"/>
  <c r="C96" i="5"/>
  <c r="C108" i="5"/>
  <c r="C168" i="5"/>
  <c r="C168" i="4"/>
  <c r="C81" i="5"/>
  <c r="C108" i="3"/>
  <c r="Q6" i="3" s="1"/>
  <c r="P34" i="4"/>
  <c r="Y34" i="4" s="1"/>
  <c r="I70" i="2"/>
  <c r="C81" i="4"/>
  <c r="C110" i="3"/>
  <c r="F11" i="3" s="1"/>
  <c r="F16" i="3" s="1"/>
  <c r="F21" i="3" s="1"/>
  <c r="Y7" i="4"/>
  <c r="Z7" i="4" s="1"/>
  <c r="V18" i="5"/>
  <c r="C29" i="4"/>
  <c r="X18" i="5"/>
  <c r="X30" i="4"/>
  <c r="X38" i="4" s="1"/>
  <c r="F30" i="3"/>
  <c r="M30" i="3"/>
  <c r="C81" i="3"/>
  <c r="F28" i="3" s="1"/>
  <c r="Y13" i="4"/>
  <c r="T38" i="4"/>
  <c r="L13" i="3"/>
  <c r="V17" i="4"/>
  <c r="F42" i="3"/>
  <c r="Q18" i="5"/>
  <c r="G32" i="4"/>
  <c r="G33" i="4" s="1"/>
  <c r="G34" i="4" s="1"/>
  <c r="Z10" i="5"/>
  <c r="Q41" i="5"/>
  <c r="W29" i="4"/>
  <c r="Y9" i="4"/>
  <c r="I43" i="4"/>
  <c r="Y6" i="5"/>
  <c r="Z18" i="5" s="1"/>
  <c r="O38" i="4"/>
  <c r="C29" i="5"/>
  <c r="C29" i="3"/>
  <c r="K15" i="3" s="1"/>
  <c r="C90" i="5"/>
  <c r="I51" i="2"/>
  <c r="C90" i="3"/>
  <c r="F25" i="3" s="1"/>
  <c r="S28" i="3"/>
  <c r="R32" i="5"/>
  <c r="Y9" i="5"/>
  <c r="S30" i="4"/>
  <c r="Y30" i="4" s="1"/>
  <c r="Z30" i="4" s="1"/>
  <c r="S7" i="3"/>
  <c r="N24" i="3"/>
  <c r="N13" i="3"/>
  <c r="Y6" i="4"/>
  <c r="R17" i="4"/>
  <c r="R27" i="4"/>
  <c r="C347" i="5"/>
  <c r="S11" i="3"/>
  <c r="Y8" i="4"/>
  <c r="Z8" i="4" s="1"/>
  <c r="C291" i="5"/>
  <c r="C216" i="4"/>
  <c r="C216" i="5"/>
  <c r="S8" i="3"/>
  <c r="T8" i="3" s="1"/>
  <c r="Q25" i="3"/>
  <c r="S25" i="3" s="1"/>
  <c r="T25" i="3" s="1"/>
  <c r="Y36" i="4"/>
  <c r="C299" i="5"/>
  <c r="I33" i="4"/>
  <c r="I34" i="4" s="1"/>
  <c r="I36" i="4" s="1"/>
  <c r="I39" i="4" s="1"/>
  <c r="I40" i="4" s="1"/>
  <c r="W18" i="5"/>
  <c r="W31" i="5"/>
  <c r="Y8" i="5"/>
  <c r="Z8" i="5" s="1"/>
  <c r="C189" i="5"/>
  <c r="C189" i="4"/>
  <c r="C172" i="4"/>
  <c r="C172" i="5"/>
  <c r="H33" i="4"/>
  <c r="H34" i="4" s="1"/>
  <c r="H36" i="4" s="1"/>
  <c r="H39" i="4" s="1"/>
  <c r="H40" i="4" s="1"/>
  <c r="C240" i="5"/>
  <c r="C357" i="5"/>
  <c r="C358" i="5"/>
  <c r="C367" i="5"/>
  <c r="C226" i="5"/>
  <c r="C226" i="4"/>
  <c r="T30" i="5"/>
  <c r="Y7" i="5"/>
  <c r="Z7" i="5" s="1"/>
  <c r="C320" i="5"/>
  <c r="Z29" i="5"/>
  <c r="Y41" i="5"/>
  <c r="Z41" i="5" s="1"/>
  <c r="C186" i="4" l="1"/>
  <c r="C186" i="5"/>
  <c r="G36" i="4"/>
  <c r="G39" i="4" s="1"/>
  <c r="G40" i="4" s="1"/>
  <c r="K70" i="2"/>
  <c r="R70" i="2"/>
  <c r="I58" i="2"/>
  <c r="C170" i="4"/>
  <c r="C170" i="5"/>
  <c r="K10" i="3"/>
  <c r="K13" i="3" s="1"/>
  <c r="P38" i="4"/>
  <c r="C110" i="4"/>
  <c r="C110" i="5"/>
  <c r="I31" i="2"/>
  <c r="I41" i="2" s="1"/>
  <c r="F19" i="3"/>
  <c r="T7" i="3"/>
  <c r="F31" i="3"/>
  <c r="F32" i="3" s="1"/>
  <c r="F33" i="3" s="1"/>
  <c r="F35" i="3" s="1"/>
  <c r="F38" i="3" s="1"/>
  <c r="F39" i="3" s="1"/>
  <c r="Z9" i="5"/>
  <c r="S38" i="4"/>
  <c r="Z9" i="4"/>
  <c r="Z6" i="5"/>
  <c r="Y18" i="5"/>
  <c r="W38" i="4"/>
  <c r="Y29" i="4"/>
  <c r="Z29" i="4" s="1"/>
  <c r="Y32" i="5"/>
  <c r="Z32" i="5" s="1"/>
  <c r="R41" i="5"/>
  <c r="R38" i="4"/>
  <c r="Y27" i="4"/>
  <c r="Y17" i="4"/>
  <c r="Z17" i="4"/>
  <c r="Z6" i="4"/>
  <c r="N30" i="3"/>
  <c r="S24" i="3"/>
  <c r="T24" i="3" s="1"/>
  <c r="C174" i="5"/>
  <c r="C174" i="4"/>
  <c r="S6" i="3"/>
  <c r="Q23" i="3"/>
  <c r="Q13" i="3"/>
  <c r="C382" i="5"/>
  <c r="C227" i="4"/>
  <c r="C227" i="5"/>
  <c r="C293" i="5"/>
  <c r="C301" i="5"/>
  <c r="C285" i="5"/>
  <c r="T41" i="5"/>
  <c r="Y30" i="5"/>
  <c r="Z30" i="5" s="1"/>
  <c r="W41" i="5"/>
  <c r="Y31" i="5"/>
  <c r="Z31" i="5" s="1"/>
  <c r="I59" i="2" l="1"/>
  <c r="S77" i="2"/>
  <c r="S10" i="3"/>
  <c r="K27" i="3"/>
  <c r="S27" i="3" s="1"/>
  <c r="Y38" i="4"/>
  <c r="Z38" i="4" s="1"/>
  <c r="Z27" i="4"/>
  <c r="Q30" i="3"/>
  <c r="S23" i="3"/>
  <c r="C242" i="5"/>
  <c r="S13" i="3"/>
  <c r="T6" i="3"/>
  <c r="T13" i="3" s="1"/>
  <c r="I71" i="2" l="1"/>
  <c r="I72" i="2" s="1"/>
  <c r="I73" i="2" s="1"/>
  <c r="I75" i="2" s="1"/>
  <c r="C141" i="5"/>
  <c r="K30" i="3"/>
  <c r="C187" i="4"/>
  <c r="C363" i="5"/>
  <c r="C187" i="5"/>
  <c r="T23" i="3"/>
  <c r="S30" i="3"/>
  <c r="T30" i="3" s="1"/>
  <c r="C248" i="5"/>
  <c r="I82" i="2" l="1"/>
  <c r="I83" i="2" s="1"/>
  <c r="S5" i="2"/>
  <c r="C141" i="4"/>
  <c r="I79" i="2"/>
  <c r="I85" i="2" s="1"/>
  <c r="I86" i="2" s="1"/>
  <c r="K58" i="2"/>
  <c r="M58" i="2" s="1"/>
  <c r="C376" i="5"/>
  <c r="C191" i="5"/>
  <c r="C191" i="4"/>
  <c r="C250" i="5"/>
  <c r="AK13" i="2" l="1"/>
  <c r="AK11" i="2"/>
  <c r="AG13" i="2"/>
  <c r="AG11" i="2"/>
  <c r="Y11" i="2"/>
  <c r="Y13" i="2"/>
  <c r="M59" i="2"/>
  <c r="K59" i="2"/>
  <c r="K71" i="2" s="1"/>
  <c r="C307" i="5"/>
  <c r="C315" i="5"/>
  <c r="C379" i="5"/>
  <c r="C369" i="5"/>
  <c r="C192" i="4"/>
  <c r="C192" i="5"/>
  <c r="C230" i="4"/>
  <c r="C230" i="5"/>
  <c r="M71" i="2" l="1"/>
  <c r="M72" i="2" s="1"/>
  <c r="M73" i="2" s="1"/>
  <c r="M75" i="2" s="1"/>
  <c r="S6" i="2" s="1"/>
  <c r="C381" i="5"/>
  <c r="C304" i="5"/>
  <c r="C312" i="5"/>
  <c r="C372" i="5"/>
  <c r="C231" i="4"/>
  <c r="C231" i="5"/>
  <c r="C233" i="5"/>
  <c r="C233" i="4"/>
  <c r="C251" i="5"/>
  <c r="AK20" i="2" l="1"/>
  <c r="AK18" i="2"/>
  <c r="AG20" i="2"/>
  <c r="AG18" i="2"/>
  <c r="AA11" i="2"/>
  <c r="AA14" i="2"/>
  <c r="Y18" i="2"/>
  <c r="Y20" i="2"/>
  <c r="M79" i="2"/>
  <c r="M85" i="2" s="1"/>
  <c r="M86" i="2" s="1"/>
  <c r="M82" i="2"/>
  <c r="M83" i="2" s="1"/>
  <c r="C374" i="5"/>
  <c r="C317" i="5"/>
  <c r="C309" i="5"/>
  <c r="R41" i="2" l="1"/>
  <c r="C323" i="5"/>
  <c r="C322" i="5"/>
  <c r="C385" i="5"/>
  <c r="C384" i="5"/>
  <c r="R59" i="2" l="1"/>
  <c r="R71" i="2" s="1"/>
  <c r="S71" i="2"/>
  <c r="C386" i="5"/>
  <c r="S72" i="2" l="1"/>
  <c r="S73" i="2" l="1"/>
  <c r="S75" i="2" s="1"/>
  <c r="S7" i="2" l="1"/>
  <c r="S82" i="2"/>
  <c r="S83" i="2" s="1"/>
  <c r="S79" i="2"/>
  <c r="S85" i="2" s="1"/>
  <c r="S86" i="2" s="1"/>
  <c r="AG32" i="2" l="1"/>
  <c r="AG33" i="2"/>
  <c r="AK27" i="2"/>
  <c r="AK25" i="2"/>
  <c r="AG27" i="2"/>
  <c r="AG25" i="2"/>
  <c r="AA18" i="2"/>
  <c r="AA21" i="2"/>
  <c r="Y25" i="2"/>
  <c r="Y2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32" authorId="0" shapeId="0" xr:uid="{00000000-0006-0000-0100-000005000000}">
      <text>
        <r>
          <rPr>
            <sz val="11"/>
            <color rgb="FF000000"/>
            <rFont val="Calibri"/>
            <family val="2"/>
            <charset val="238"/>
          </rPr>
          <t xml:space="preserve">KT:
</t>
        </r>
        <r>
          <rPr>
            <sz val="9"/>
            <color rgb="FF000000"/>
            <rFont val="Tahoma"/>
            <family val="2"/>
            <charset val="238"/>
          </rPr>
          <t>Total milk produced</t>
        </r>
      </text>
    </comment>
    <comment ref="D32" authorId="0" shapeId="0" xr:uid="{6E5FDFE1-09F1-064F-B669-14532C8CA6FF}">
      <text>
        <r>
          <rPr>
            <sz val="11"/>
            <color rgb="FF000000"/>
            <rFont val="Calibri"/>
            <family val="2"/>
            <charset val="238"/>
          </rPr>
          <t xml:space="preserve">KT:
</t>
        </r>
        <r>
          <rPr>
            <sz val="9"/>
            <color rgb="FF000000"/>
            <rFont val="Tahoma"/>
            <family val="2"/>
            <charset val="238"/>
          </rPr>
          <t>Total milk produced</t>
        </r>
      </text>
    </comment>
    <comment ref="E32" authorId="0" shapeId="0" xr:uid="{BD0303AC-2ABC-1249-B857-5DF054C01F20}">
      <text>
        <r>
          <rPr>
            <sz val="11"/>
            <color rgb="FF000000"/>
            <rFont val="Calibri"/>
            <family val="2"/>
            <charset val="238"/>
          </rPr>
          <t xml:space="preserve">KT:
</t>
        </r>
        <r>
          <rPr>
            <sz val="9"/>
            <color rgb="FF000000"/>
            <rFont val="Tahoma"/>
            <family val="2"/>
            <charset val="238"/>
          </rPr>
          <t>Total milk produced</t>
        </r>
      </text>
    </comment>
    <comment ref="C37" authorId="0" shapeId="0" xr:uid="{00000000-0006-0000-0100-000006000000}">
      <text>
        <r>
          <rPr>
            <sz val="11"/>
            <color rgb="FF000000"/>
            <rFont val="Calibri"/>
            <family val="2"/>
            <charset val="238"/>
          </rPr>
          <t xml:space="preserve">KT:
</t>
        </r>
        <r>
          <rPr>
            <sz val="9"/>
            <color rgb="FF000000"/>
            <rFont val="Tahoma"/>
            <family val="2"/>
            <charset val="238"/>
          </rPr>
          <t>Total milk produced</t>
        </r>
      </text>
    </comment>
    <comment ref="D37" authorId="0" shapeId="0" xr:uid="{8A6037C1-715A-454C-8A53-E94506BB2E4D}">
      <text>
        <r>
          <rPr>
            <sz val="11"/>
            <color rgb="FF000000"/>
            <rFont val="Calibri"/>
            <family val="2"/>
            <charset val="238"/>
          </rPr>
          <t xml:space="preserve">KT:
</t>
        </r>
        <r>
          <rPr>
            <sz val="9"/>
            <color rgb="FF000000"/>
            <rFont val="Tahoma"/>
            <family val="2"/>
            <charset val="238"/>
          </rPr>
          <t>Total milk produced</t>
        </r>
      </text>
    </comment>
    <comment ref="E37" authorId="0" shapeId="0" xr:uid="{DD17E268-C69D-BE45-9634-A9D2365F5402}">
      <text>
        <r>
          <rPr>
            <sz val="11"/>
            <color rgb="FF000000"/>
            <rFont val="Calibri"/>
            <family val="2"/>
            <charset val="238"/>
          </rPr>
          <t xml:space="preserve">KT:
</t>
        </r>
        <r>
          <rPr>
            <sz val="9"/>
            <color rgb="FF000000"/>
            <rFont val="Tahoma"/>
            <family val="2"/>
            <charset val="238"/>
          </rPr>
          <t>Total milk produced</t>
        </r>
      </text>
    </comment>
    <comment ref="C90" authorId="0" shapeId="0" xr:uid="{00000000-0006-0000-0100-000002000000}">
      <text>
        <r>
          <rPr>
            <sz val="11"/>
            <color rgb="FF000000"/>
            <rFont val="Calibri"/>
            <family val="2"/>
            <charset val="238"/>
          </rPr>
          <t xml:space="preserve">KT:
</t>
        </r>
        <r>
          <rPr>
            <sz val="9"/>
            <color rgb="FF000000"/>
            <rFont val="Tahoma"/>
            <family val="2"/>
            <charset val="1"/>
          </rPr>
          <t>Originally 0.003</t>
        </r>
      </text>
    </comment>
    <comment ref="D90" authorId="0" shapeId="0" xr:uid="{F4D438A4-E682-2349-BC0D-95AB513B73A7}">
      <text>
        <r>
          <rPr>
            <sz val="11"/>
            <color rgb="FF000000"/>
            <rFont val="Calibri"/>
            <family val="2"/>
            <charset val="238"/>
          </rPr>
          <t xml:space="preserve">KT:
</t>
        </r>
        <r>
          <rPr>
            <sz val="9"/>
            <color rgb="FF000000"/>
            <rFont val="Tahoma"/>
            <family val="2"/>
            <charset val="1"/>
          </rPr>
          <t>Originally 0.003</t>
        </r>
      </text>
    </comment>
    <comment ref="E90" authorId="0" shapeId="0" xr:uid="{18F29842-F07F-D041-9B6B-357049DD8AEE}">
      <text>
        <r>
          <rPr>
            <sz val="11"/>
            <color rgb="FF000000"/>
            <rFont val="Calibri"/>
            <family val="2"/>
            <charset val="238"/>
          </rPr>
          <t xml:space="preserve">KT:
</t>
        </r>
        <r>
          <rPr>
            <sz val="9"/>
            <color rgb="FF000000"/>
            <rFont val="Tahoma"/>
            <family val="2"/>
            <charset val="1"/>
          </rPr>
          <t>Originally 0.003</t>
        </r>
      </text>
    </comment>
    <comment ref="C103" authorId="0" shapeId="0" xr:uid="{00000000-0006-0000-0100-000003000000}">
      <text>
        <r>
          <rPr>
            <sz val="11"/>
            <color rgb="FF000000"/>
            <rFont val="Calibri"/>
            <family val="2"/>
            <charset val="238"/>
          </rPr>
          <t xml:space="preserve">KT:
</t>
        </r>
        <r>
          <rPr>
            <sz val="9"/>
            <color rgb="FF000000"/>
            <rFont val="Tahoma"/>
            <family val="2"/>
            <charset val="1"/>
          </rPr>
          <t xml:space="preserve">Originally 0.0125
</t>
        </r>
      </text>
    </comment>
    <comment ref="D103" authorId="0" shapeId="0" xr:uid="{817C69E9-39A2-EA47-AA20-44476941D930}">
      <text>
        <r>
          <rPr>
            <sz val="11"/>
            <color rgb="FF000000"/>
            <rFont val="Calibri"/>
            <family val="2"/>
            <charset val="238"/>
          </rPr>
          <t xml:space="preserve">KT:
</t>
        </r>
        <r>
          <rPr>
            <sz val="9"/>
            <color rgb="FF000000"/>
            <rFont val="Tahoma"/>
            <family val="2"/>
            <charset val="1"/>
          </rPr>
          <t xml:space="preserve">Originally 0.0125
</t>
        </r>
      </text>
    </comment>
    <comment ref="E103" authorId="0" shapeId="0" xr:uid="{68972168-D988-5D4C-8021-E34E50297E04}">
      <text>
        <r>
          <rPr>
            <sz val="11"/>
            <color rgb="FF000000"/>
            <rFont val="Calibri"/>
            <family val="2"/>
            <charset val="238"/>
          </rPr>
          <t xml:space="preserve">KT:
</t>
        </r>
        <r>
          <rPr>
            <sz val="9"/>
            <color rgb="FF000000"/>
            <rFont val="Tahoma"/>
            <family val="2"/>
            <charset val="1"/>
          </rPr>
          <t xml:space="preserve">Originally 0.0125
</t>
        </r>
      </text>
    </comment>
    <comment ref="C107" authorId="0" shapeId="0" xr:uid="{00000000-0006-0000-0100-000004000000}">
      <text>
        <r>
          <rPr>
            <sz val="11"/>
            <color rgb="FF000000"/>
            <rFont val="Calibri"/>
            <family val="2"/>
            <charset val="238"/>
          </rPr>
          <t xml:space="preserve">KT:
</t>
        </r>
        <r>
          <rPr>
            <sz val="9"/>
            <color rgb="FF000000"/>
            <rFont val="Tahoma"/>
            <family val="2"/>
            <charset val="1"/>
          </rPr>
          <t xml:space="preserve">Originally 0.0125
</t>
        </r>
      </text>
    </comment>
    <comment ref="D107" authorId="0" shapeId="0" xr:uid="{93F8D889-8B62-0F48-B4D7-C2F5ED5771FC}">
      <text>
        <r>
          <rPr>
            <sz val="11"/>
            <color rgb="FF000000"/>
            <rFont val="Calibri"/>
            <family val="2"/>
            <charset val="238"/>
          </rPr>
          <t xml:space="preserve">KT:
</t>
        </r>
        <r>
          <rPr>
            <sz val="9"/>
            <color rgb="FF000000"/>
            <rFont val="Tahoma"/>
            <family val="2"/>
            <charset val="1"/>
          </rPr>
          <t xml:space="preserve">Originally 0.0125
</t>
        </r>
      </text>
    </comment>
    <comment ref="E107" authorId="0" shapeId="0" xr:uid="{0FB954FA-7C2D-B54C-8086-A73CE2B69F60}">
      <text>
        <r>
          <rPr>
            <sz val="11"/>
            <color rgb="FF000000"/>
            <rFont val="Calibri"/>
            <family val="2"/>
            <charset val="238"/>
          </rPr>
          <t xml:space="preserve">KT:
</t>
        </r>
        <r>
          <rPr>
            <sz val="9"/>
            <color rgb="FF000000"/>
            <rFont val="Tahoma"/>
            <family val="2"/>
            <charset val="1"/>
          </rPr>
          <t xml:space="preserve">Originally 0.0125
</t>
        </r>
      </text>
    </comment>
    <comment ref="D161" authorId="0" shapeId="0" xr:uid="{7684B4FB-747E-0F4E-9F64-C40EDBC902E9}">
      <text>
        <r>
          <rPr>
            <sz val="11"/>
            <color rgb="FF000000"/>
            <rFont val="Calibri"/>
            <family val="2"/>
            <charset val="238"/>
          </rPr>
          <t xml:space="preserve">KT:
</t>
        </r>
        <r>
          <rPr>
            <sz val="9"/>
            <color rgb="FF000000"/>
            <rFont val="Tahoma"/>
            <family val="2"/>
            <charset val="238"/>
          </rPr>
          <t>Total milk produced</t>
        </r>
      </text>
    </comment>
    <comment ref="E161" authorId="0" shapeId="0" xr:uid="{3A86707A-9B90-9344-8567-8841EC7547F3}">
      <text>
        <r>
          <rPr>
            <sz val="11"/>
            <color rgb="FF000000"/>
            <rFont val="Calibri"/>
            <family val="2"/>
            <charset val="238"/>
          </rPr>
          <t xml:space="preserve">KT:
</t>
        </r>
        <r>
          <rPr>
            <sz val="9"/>
            <color rgb="FF000000"/>
            <rFont val="Tahoma"/>
            <family val="2"/>
            <charset val="238"/>
          </rPr>
          <t>Total milk produced</t>
        </r>
      </text>
    </comment>
    <comment ref="D246" authorId="0" shapeId="0" xr:uid="{5514BD13-C341-4744-B7A0-F7E889B43FF3}">
      <text>
        <r>
          <rPr>
            <sz val="11"/>
            <color rgb="FF000000"/>
            <rFont val="Calibri"/>
            <family val="2"/>
            <charset val="238"/>
          </rPr>
          <t xml:space="preserve">KT:
</t>
        </r>
        <r>
          <rPr>
            <sz val="9"/>
            <color rgb="FF000000"/>
            <rFont val="Tahoma"/>
            <family val="2"/>
            <charset val="1"/>
          </rPr>
          <t>Originally 0.003</t>
        </r>
      </text>
    </comment>
    <comment ref="E246" authorId="0" shapeId="0" xr:uid="{62E82529-88E3-0740-8737-65B75403C20C}">
      <text>
        <r>
          <rPr>
            <sz val="11"/>
            <color rgb="FF000000"/>
            <rFont val="Calibri"/>
            <family val="2"/>
            <charset val="238"/>
          </rPr>
          <t xml:space="preserve">KT:
</t>
        </r>
        <r>
          <rPr>
            <sz val="9"/>
            <color rgb="FF000000"/>
            <rFont val="Tahoma"/>
            <family val="2"/>
            <charset val="1"/>
          </rPr>
          <t>Originally 0.003</t>
        </r>
      </text>
    </comment>
    <comment ref="D258" authorId="0" shapeId="0" xr:uid="{56006E3E-06B1-684A-990D-3C72CC7A8D77}">
      <text>
        <r>
          <rPr>
            <sz val="11"/>
            <color rgb="FF000000"/>
            <rFont val="Calibri"/>
            <family val="2"/>
            <charset val="238"/>
          </rPr>
          <t xml:space="preserve">KT:
</t>
        </r>
        <r>
          <rPr>
            <sz val="9"/>
            <color rgb="FF000000"/>
            <rFont val="Tahoma"/>
            <family val="2"/>
            <charset val="1"/>
          </rPr>
          <t xml:space="preserve">Originally 0.0125
</t>
        </r>
      </text>
    </comment>
    <comment ref="E258" authorId="0" shapeId="0" xr:uid="{1EE42AC8-3BA9-4141-8605-60D236A45427}">
      <text>
        <r>
          <rPr>
            <sz val="11"/>
            <color rgb="FF000000"/>
            <rFont val="Calibri"/>
            <family val="2"/>
            <charset val="238"/>
          </rPr>
          <t xml:space="preserve">KT:
</t>
        </r>
        <r>
          <rPr>
            <sz val="9"/>
            <color rgb="FF000000"/>
            <rFont val="Tahoma"/>
            <family val="2"/>
            <charset val="1"/>
          </rPr>
          <t xml:space="preserve">Originally 0.0125
</t>
        </r>
      </text>
    </comment>
    <comment ref="D262" authorId="0" shapeId="0" xr:uid="{6D407B6A-6158-2740-BCF5-975EE38E916B}">
      <text>
        <r>
          <rPr>
            <sz val="11"/>
            <color rgb="FF000000"/>
            <rFont val="Calibri"/>
            <family val="2"/>
            <charset val="238"/>
          </rPr>
          <t xml:space="preserve">KT:
</t>
        </r>
        <r>
          <rPr>
            <sz val="9"/>
            <color rgb="FF000000"/>
            <rFont val="Tahoma"/>
            <family val="2"/>
            <charset val="1"/>
          </rPr>
          <t xml:space="preserve">Originally 0.0125
</t>
        </r>
      </text>
    </comment>
    <comment ref="E262" authorId="0" shapeId="0" xr:uid="{70F5816F-6AA5-AA4E-9C06-AA13FB011ECB}">
      <text>
        <r>
          <rPr>
            <sz val="11"/>
            <color rgb="FF000000"/>
            <rFont val="Calibri"/>
            <family val="2"/>
            <charset val="238"/>
          </rPr>
          <t xml:space="preserve">KT:
</t>
        </r>
        <r>
          <rPr>
            <sz val="9"/>
            <color rgb="FF000000"/>
            <rFont val="Tahoma"/>
            <family val="2"/>
            <charset val="1"/>
          </rPr>
          <t xml:space="preserve">Originally 0.0125
</t>
        </r>
      </text>
    </comment>
    <comment ref="E317" authorId="0" shapeId="0" xr:uid="{CA16FF73-367B-F84D-A67D-B4F9DFFAA3D9}">
      <text>
        <r>
          <rPr>
            <sz val="11"/>
            <color rgb="FF000000"/>
            <rFont val="Calibri"/>
            <family val="2"/>
            <charset val="238"/>
          </rPr>
          <t xml:space="preserve">KT:
</t>
        </r>
        <r>
          <rPr>
            <sz val="9"/>
            <color rgb="FF000000"/>
            <rFont val="Tahoma"/>
            <family val="2"/>
            <charset val="238"/>
          </rPr>
          <t>Total milk produced</t>
        </r>
      </text>
    </comment>
    <comment ref="E394" authorId="0" shapeId="0" xr:uid="{7345EA94-8488-884B-89F3-A51C36ED8679}">
      <text>
        <r>
          <rPr>
            <sz val="11"/>
            <color rgb="FF000000"/>
            <rFont val="Calibri"/>
            <family val="2"/>
            <charset val="238"/>
          </rPr>
          <t xml:space="preserve">KT:
</t>
        </r>
        <r>
          <rPr>
            <sz val="9"/>
            <color rgb="FF000000"/>
            <rFont val="Tahoma"/>
            <family val="2"/>
            <charset val="1"/>
          </rPr>
          <t>Originally 0.003</t>
        </r>
      </text>
    </comment>
    <comment ref="E406" authorId="0" shapeId="0" xr:uid="{23AC8DD2-395F-1141-8B25-84158BC04852}">
      <text>
        <r>
          <rPr>
            <sz val="11"/>
            <color rgb="FF000000"/>
            <rFont val="Calibri"/>
            <family val="2"/>
            <charset val="238"/>
          </rPr>
          <t xml:space="preserve">KT:
</t>
        </r>
        <r>
          <rPr>
            <sz val="9"/>
            <color rgb="FF000000"/>
            <rFont val="Tahoma"/>
            <family val="2"/>
            <charset val="1"/>
          </rPr>
          <t xml:space="preserve">Originally 0.0125
</t>
        </r>
      </text>
    </comment>
    <comment ref="E410" authorId="0" shapeId="0" xr:uid="{537654AB-BE21-0446-8D89-575FA3B373EA}">
      <text>
        <r>
          <rPr>
            <sz val="11"/>
            <color rgb="FF000000"/>
            <rFont val="Calibri"/>
            <family val="2"/>
            <charset val="238"/>
          </rPr>
          <t xml:space="preserve">KT:
</t>
        </r>
        <r>
          <rPr>
            <sz val="9"/>
            <color rgb="FF000000"/>
            <rFont val="Tahoma"/>
            <family val="2"/>
            <charset val="1"/>
          </rPr>
          <t xml:space="preserve">Originally 0.0125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U9" authorId="0" shapeId="0" xr:uid="{00000000-0006-0000-0300-000002000000}">
      <text>
        <r>
          <rPr>
            <sz val="11"/>
            <color rgb="FF000000"/>
            <rFont val="Calibri"/>
            <family val="2"/>
            <charset val="238"/>
          </rPr>
          <t xml:space="preserve">Kiss Tibor Dr.:
</t>
        </r>
        <r>
          <rPr>
            <sz val="10"/>
            <color rgb="FF000000"/>
            <rFont val="Tahoma"/>
            <family val="2"/>
            <charset val="238"/>
          </rPr>
          <t>Serum natural waste</t>
        </r>
      </text>
    </comment>
    <comment ref="V9" authorId="0" shapeId="0" xr:uid="{00000000-0006-0000-0300-000003000000}">
      <text>
        <r>
          <rPr>
            <sz val="11"/>
            <color rgb="FF000000"/>
            <rFont val="Calibri"/>
            <family val="2"/>
            <charset val="238"/>
          </rPr>
          <t>[Témakörökbe rendezett megjegyzés]
Ebben az Excel-verzióban olvasni tudja ezt a témakörökbe rendezett megjegyzést, ha viszont újabb Excel-verzióban nyitja meg a fájlt, eltávolítjuk a módosításait a megjegyzésből. További információ: https://go.microsoft.com/fwlink/?linkid=870924
Megjegyzés:
    Water</t>
        </r>
      </text>
    </comment>
    <comment ref="V10" authorId="0" shapeId="0" xr:uid="{00000000-0006-0000-0300-000004000000}">
      <text>
        <r>
          <rPr>
            <sz val="11"/>
            <color rgb="FF000000"/>
            <rFont val="Calibri"/>
            <family val="2"/>
            <charset val="238"/>
          </rPr>
          <t>[Témakörökbe rendezett megjegyzés]
Ebben az Excel-verzióban olvasni tudja ezt a témakörökbe rendezett megjegyzést, ha viszont újabb Excel-verzióban nyitja meg a fájlt, eltávolítjuk a módosításait a megjegyzésből. További információ: https://go.microsoft.com/fwlink/?linkid=870924
Megjegyzés:
    serum, not used</t>
        </r>
      </text>
    </comment>
    <comment ref="H29" authorId="0" shapeId="0" xr:uid="{00000000-0006-0000-0300-000001000000}">
      <text>
        <r>
          <rPr>
            <sz val="11"/>
            <color rgb="FF000000"/>
            <rFont val="Calibri"/>
            <family val="2"/>
            <charset val="238"/>
          </rPr>
          <t>[Témakörökbe rendezett megjegyzés]
Ebben az Excel-verzióban olvasni tudja ezt a témakörökbe rendezett megjegyzést, ha viszont újabb Excel-verzióban nyitja meg a fájlt, eltávolítjuk a módosításait a megjegyzésből. További információ: https://go.microsoft.com/fwlink/?linkid=870924
Megjegyzés:
    shop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U9" authorId="0" shapeId="0" xr:uid="{00000000-0006-0000-0400-000001000000}">
      <text>
        <r>
          <rPr>
            <sz val="11"/>
            <color rgb="FF000000"/>
            <rFont val="Calibri"/>
            <family val="2"/>
            <charset val="238"/>
          </rPr>
          <t xml:space="preserve">Kiss Tibor Dr.:
</t>
        </r>
        <r>
          <rPr>
            <sz val="10"/>
            <color rgb="FF000000"/>
            <rFont val="Tahoma"/>
            <family val="2"/>
            <charset val="238"/>
          </rPr>
          <t>Serum natural waste</t>
        </r>
      </text>
    </comment>
    <comment ref="V9" authorId="0" shapeId="0" xr:uid="{00000000-0006-0000-0400-000002000000}">
      <text>
        <r>
          <rPr>
            <sz val="11"/>
            <color rgb="FF000000"/>
            <rFont val="Calibri"/>
            <family val="2"/>
            <charset val="238"/>
          </rPr>
          <t>[Témakörökbe rendezett megjegyzés]
Ebben az Excel-verzióban olvasni tudja ezt a témakörökbe rendezett megjegyzést, ha viszont újabb Excel-verzióban nyitja meg a fájlt, eltávolítjuk a módosításait a megjegyzésből. További információ: https://go.microsoft.com/fwlink/?linkid=870924
Megjegyzés:
    Water</t>
        </r>
      </text>
    </comment>
    <comment ref="V10" authorId="0" shapeId="0" xr:uid="{00000000-0006-0000-0400-000003000000}">
      <text>
        <r>
          <rPr>
            <sz val="11"/>
            <color rgb="FF000000"/>
            <rFont val="Calibri"/>
            <family val="2"/>
            <charset val="238"/>
          </rPr>
          <t>[Témakörökbe rendezett megjegyzés]
Ebben az Excel-verzióban olvasni tudja ezt a témakörökbe rendezett megjegyzést, ha viszont újabb Excel-verzióban nyitja meg a fájlt, eltávolítjuk a módosításait a megjegyzésből. További információ: https://go.microsoft.com/fwlink/?linkid=870924
Megjegyzés:
    serum, not used</t>
        </r>
      </text>
    </comment>
  </commentList>
</comments>
</file>

<file path=xl/sharedStrings.xml><?xml version="1.0" encoding="utf-8"?>
<sst xmlns="http://schemas.openxmlformats.org/spreadsheetml/2006/main" count="1249" uniqueCount="517">
  <si>
    <t>WaterNeedN</t>
  </si>
  <si>
    <t>WaterAvailabilityN</t>
  </si>
  <si>
    <t>tempMax</t>
  </si>
  <si>
    <t>tempA</t>
  </si>
  <si>
    <t>Emarket</t>
  </si>
  <si>
    <t>Lmarket</t>
  </si>
  <si>
    <t>milk/month</t>
  </si>
  <si>
    <t>waterratio</t>
  </si>
  <si>
    <t>tempratio</t>
  </si>
  <si>
    <t>Emarketratio</t>
  </si>
  <si>
    <t>Lmarketratio</t>
  </si>
  <si>
    <t>Diapers, up to 150 000 pieces</t>
  </si>
  <si>
    <t>Monthly data</t>
  </si>
  <si>
    <t>No of Families</t>
  </si>
  <si>
    <t>No</t>
  </si>
  <si>
    <t>tax rate</t>
  </si>
  <si>
    <t>%</t>
  </si>
  <si>
    <t>interest rate (prime rate)</t>
  </si>
  <si>
    <t>VAT rate</t>
  </si>
  <si>
    <t>Only diaper</t>
  </si>
  <si>
    <t>INPUTS - Diaper</t>
  </si>
  <si>
    <t>Total investment</t>
  </si>
  <si>
    <t>GENERAL</t>
  </si>
  <si>
    <t>Monthly</t>
  </si>
  <si>
    <t xml:space="preserve"> €</t>
  </si>
  <si>
    <t>Revenue</t>
  </si>
  <si>
    <t>lifetime</t>
  </si>
  <si>
    <t>years</t>
  </si>
  <si>
    <t xml:space="preserve">     Inlays</t>
  </si>
  <si>
    <t xml:space="preserve">     cover</t>
  </si>
  <si>
    <t>Inlays, used one day</t>
  </si>
  <si>
    <t>pieces/baby</t>
  </si>
  <si>
    <t>pieces</t>
  </si>
  <si>
    <t>Cover pant need per month</t>
  </si>
  <si>
    <t>loan ratio</t>
  </si>
  <si>
    <t>Total Revenue</t>
  </si>
  <si>
    <t xml:space="preserve">Monthly interest </t>
  </si>
  <si>
    <t>Operating costs</t>
  </si>
  <si>
    <t>loan repayment (principal payment)</t>
  </si>
  <si>
    <t>Organic matters</t>
  </si>
  <si>
    <t xml:space="preserve">      labour</t>
  </si>
  <si>
    <t xml:space="preserve">      cover</t>
  </si>
  <si>
    <t xml:space="preserve">      electricity</t>
  </si>
  <si>
    <t>Electricity</t>
  </si>
  <si>
    <t>MATERIAL NEED</t>
  </si>
  <si>
    <t xml:space="preserve">Material cost </t>
  </si>
  <si>
    <t>€/1000 d.</t>
  </si>
  <si>
    <t>Total material cost</t>
  </si>
  <si>
    <t>€</t>
  </si>
  <si>
    <t xml:space="preserve"> -Total op. cost</t>
  </si>
  <si>
    <t>Total margin</t>
  </si>
  <si>
    <t>LABOUR</t>
  </si>
  <si>
    <t>Fix costs (expenses)</t>
  </si>
  <si>
    <t xml:space="preserve">      Room rent</t>
  </si>
  <si>
    <t xml:space="preserve">      Staff</t>
  </si>
  <si>
    <t>labour need</t>
  </si>
  <si>
    <t>capita</t>
  </si>
  <si>
    <t>labour, monthly salary - full</t>
  </si>
  <si>
    <t>€/capita</t>
  </si>
  <si>
    <t xml:space="preserve">      interest</t>
  </si>
  <si>
    <t>labour, monthly salary - total cost</t>
  </si>
  <si>
    <t xml:space="preserve">      depreciation</t>
  </si>
  <si>
    <t>External</t>
  </si>
  <si>
    <t>€/piece</t>
  </si>
  <si>
    <t xml:space="preserve"> - Total Expenses</t>
  </si>
  <si>
    <t>Total cover cost</t>
  </si>
  <si>
    <t>Net income</t>
  </si>
  <si>
    <t xml:space="preserve">   Tax</t>
  </si>
  <si>
    <t>ELECTRICITY</t>
  </si>
  <si>
    <t>Income after tax</t>
  </si>
  <si>
    <t xml:space="preserve"> + depreciation</t>
  </si>
  <si>
    <t>energy</t>
  </si>
  <si>
    <t>kWh/1000 d.</t>
  </si>
  <si>
    <t>Available cash</t>
  </si>
  <si>
    <t>Available income</t>
  </si>
  <si>
    <t>energy - total</t>
  </si>
  <si>
    <t>kWh</t>
  </si>
  <si>
    <t xml:space="preserve">  !You should cover somehow</t>
  </si>
  <si>
    <t xml:space="preserve">price </t>
  </si>
  <si>
    <t>€/kWh</t>
  </si>
  <si>
    <t>energy - total price</t>
  </si>
  <si>
    <t xml:space="preserve">      principal payment</t>
  </si>
  <si>
    <t>Available cash (finally)</t>
  </si>
  <si>
    <t>monthly overhead/1000 diapers</t>
  </si>
  <si>
    <t>€/1000 d</t>
  </si>
  <si>
    <t>Total overhead</t>
  </si>
  <si>
    <t>Yearly</t>
  </si>
  <si>
    <t xml:space="preserve">ROI (year) </t>
  </si>
  <si>
    <t>Finally available cash</t>
  </si>
  <si>
    <t>Fix costs</t>
  </si>
  <si>
    <t>Room rent</t>
  </si>
  <si>
    <t>Leader, controller</t>
  </si>
  <si>
    <t>Administration, accounting</t>
  </si>
  <si>
    <t>energy for the plant (other than machines)</t>
  </si>
  <si>
    <t>Total price for fix energy</t>
  </si>
  <si>
    <t>OTHER EXPENSES (for fix costs)</t>
  </si>
  <si>
    <t>Total other expenses</t>
  </si>
  <si>
    <t>DEPRECIATION</t>
  </si>
  <si>
    <t>Total fix costs</t>
  </si>
  <si>
    <t>Unit fix costs (/diapers)</t>
  </si>
  <si>
    <t>TOTAL COST</t>
  </si>
  <si>
    <t>Unit cost (/diapers)</t>
  </si>
  <si>
    <t>Cost per family</t>
  </si>
  <si>
    <t>Cost per family (+VAT)</t>
  </si>
  <si>
    <t>OUTPUTS - Diapers</t>
  </si>
  <si>
    <t>INLAYS</t>
  </si>
  <si>
    <t>total inlays/month</t>
  </si>
  <si>
    <t>Inlay's  net price</t>
  </si>
  <si>
    <t xml:space="preserve"> €/piece</t>
  </si>
  <si>
    <t>Total inlay revenue</t>
  </si>
  <si>
    <t>total cover/month</t>
  </si>
  <si>
    <t>Total cover revenue</t>
  </si>
  <si>
    <t>TOTAL REVENUE</t>
  </si>
  <si>
    <t>Revenue from 1  family or other source</t>
  </si>
  <si>
    <t>Revenue from 1  family or other source with VAT</t>
  </si>
  <si>
    <t>Profit %</t>
  </si>
  <si>
    <t>INPUTS - Soil (terra preta)</t>
  </si>
  <si>
    <t>m3</t>
  </si>
  <si>
    <t>liter/baby</t>
  </si>
  <si>
    <t>Liters of used inlays (40-100 l)</t>
  </si>
  <si>
    <t>l/month/baby</t>
  </si>
  <si>
    <t>Price of 1 liter inlays</t>
  </si>
  <si>
    <t>Used inlays price for 1 family</t>
  </si>
  <si>
    <t>Used inlays price total</t>
  </si>
  <si>
    <t>Organic matter balancing carbon</t>
  </si>
  <si>
    <t>Organic matter price total</t>
  </si>
  <si>
    <t>Biochar powder  total</t>
  </si>
  <si>
    <t xml:space="preserve">kg </t>
  </si>
  <si>
    <t>Biochar powder price total</t>
  </si>
  <si>
    <t>energy for 1 liter tp</t>
  </si>
  <si>
    <t>kWh/1 m3</t>
  </si>
  <si>
    <t>€/1000 liter</t>
  </si>
  <si>
    <t>packaging (less than 100 l) total</t>
  </si>
  <si>
    <t>packaging (lmore than 100 l) for 1 liter</t>
  </si>
  <si>
    <t>total packaging cost</t>
  </si>
  <si>
    <t>Transport cost for 1m3, less than 100l</t>
  </si>
  <si>
    <t>Transport cost, total, less than 100l</t>
  </si>
  <si>
    <t>Transport cost for 1m3, more than 100l</t>
  </si>
  <si>
    <t>Transport cost, total, more than 100l</t>
  </si>
  <si>
    <t xml:space="preserve">Transport cost, total </t>
  </si>
  <si>
    <t>monthly overhead/1000 liter tp</t>
  </si>
  <si>
    <t>Unit fix costs/1m3 terra preta</t>
  </si>
  <si>
    <t>Unit cost/1m3 terra preta</t>
  </si>
  <si>
    <t>Total cost (+VAT)</t>
  </si>
  <si>
    <t>OUTPUTS - Soil (terra preta)</t>
  </si>
  <si>
    <t>ratio, below 100 liter</t>
  </si>
  <si>
    <t>size of one pack below 100 l</t>
  </si>
  <si>
    <t>liter</t>
  </si>
  <si>
    <t>size of one pack above 100 l</t>
  </si>
  <si>
    <t>total soil/month</t>
  </si>
  <si>
    <t>sales for less than 100 l</t>
  </si>
  <si>
    <t>No Of packs</t>
  </si>
  <si>
    <t>net price for 1 pack</t>
  </si>
  <si>
    <t xml:space="preserve"> €/pack</t>
  </si>
  <si>
    <t>Total  revenue, less than 100 l</t>
  </si>
  <si>
    <t>sales for more than 100 l</t>
  </si>
  <si>
    <t>pack</t>
  </si>
  <si>
    <t>soil's  net price for 1 liter, more than 100 l</t>
  </si>
  <si>
    <t>Total  revenue,  more than 100 l</t>
  </si>
  <si>
    <t>Revenue with VAT</t>
  </si>
  <si>
    <t>INPUTS - Biochar</t>
  </si>
  <si>
    <t>Biochar production, other than the max:</t>
  </si>
  <si>
    <t>kg</t>
  </si>
  <si>
    <t>Total biochar produced</t>
  </si>
  <si>
    <t>Price of 1000 kg raw materials (transported to place)</t>
  </si>
  <si>
    <t>energy for 1 m3 biochar</t>
  </si>
  <si>
    <t>€/1m3</t>
  </si>
  <si>
    <t>monthly overhead/1 m3 biochar</t>
  </si>
  <si>
    <t>€/m3</t>
  </si>
  <si>
    <t>Unit fix costs/1m3 biochar</t>
  </si>
  <si>
    <t>Unit cost/1m3 biochar</t>
  </si>
  <si>
    <t>OUTPUTS - Biochar</t>
  </si>
  <si>
    <t>total biochar/month</t>
  </si>
  <si>
    <t>biochar net price for 1 pack</t>
  </si>
  <si>
    <t xml:space="preserve"> €/kg</t>
  </si>
  <si>
    <t>Total revenue, biochar</t>
  </si>
  <si>
    <t>Excess heat ratio to used electricity</t>
  </si>
  <si>
    <t>kwt/kw</t>
  </si>
  <si>
    <t>Excess heat total</t>
  </si>
  <si>
    <t xml:space="preserve">kwt </t>
  </si>
  <si>
    <t>Price for excess heat</t>
  </si>
  <si>
    <t xml:space="preserve"> €/kwt</t>
  </si>
  <si>
    <t>Excess heat total revenue</t>
  </si>
  <si>
    <t>GOATS</t>
  </si>
  <si>
    <t>No of Goats</t>
  </si>
  <si>
    <t>Physical quantities</t>
  </si>
  <si>
    <t>Within the goat production, liter or kg</t>
  </si>
  <si>
    <t>Other pr. units</t>
  </si>
  <si>
    <t>Waste</t>
  </si>
  <si>
    <t>Consumption</t>
  </si>
  <si>
    <t>Slaughter h.</t>
  </si>
  <si>
    <t>Natural</t>
  </si>
  <si>
    <t>Real</t>
  </si>
  <si>
    <t>Local</t>
  </si>
  <si>
    <t>Export</t>
  </si>
  <si>
    <t>Sum</t>
  </si>
  <si>
    <t>Check</t>
  </si>
  <si>
    <t>Only milk</t>
  </si>
  <si>
    <t>milk</t>
  </si>
  <si>
    <t>INPUTS - Goats/Milk</t>
  </si>
  <si>
    <t>goats</t>
  </si>
  <si>
    <t>manure</t>
  </si>
  <si>
    <t>Primary inputs</t>
  </si>
  <si>
    <t>milkfarm</t>
  </si>
  <si>
    <t>Milk</t>
  </si>
  <si>
    <t>Goat farm</t>
  </si>
  <si>
    <t xml:space="preserve">     milk</t>
  </si>
  <si>
    <t>Goats</t>
  </si>
  <si>
    <t>Goat farm inversment cost</t>
  </si>
  <si>
    <t xml:space="preserve">     goats</t>
  </si>
  <si>
    <t>Manure</t>
  </si>
  <si>
    <t xml:space="preserve">     manure</t>
  </si>
  <si>
    <t xml:space="preserve">     cheese</t>
  </si>
  <si>
    <t>Not involved inputs</t>
  </si>
  <si>
    <t>Monthly interest for goat farm</t>
  </si>
  <si>
    <t xml:space="preserve">     serum</t>
  </si>
  <si>
    <t>Water</t>
  </si>
  <si>
    <t>Evenly distributed loan repayment (year)</t>
  </si>
  <si>
    <t>Feed/ingredients</t>
  </si>
  <si>
    <t xml:space="preserve">      water</t>
  </si>
  <si>
    <t>kW</t>
  </si>
  <si>
    <t>irrigationRatioGoatsPasture</t>
  </si>
  <si>
    <t xml:space="preserve">      feed/ingredients</t>
  </si>
  <si>
    <t>pasture area for 1 goat</t>
  </si>
  <si>
    <t xml:space="preserve">      overhead</t>
  </si>
  <si>
    <t>Pasture area total</t>
  </si>
  <si>
    <t>pasture cost (estimated) / goat/year</t>
  </si>
  <si>
    <t>Total price</t>
  </si>
  <si>
    <t>Within the goat production, euro</t>
  </si>
  <si>
    <t>pasture cost (estimated)</t>
  </si>
  <si>
    <t xml:space="preserve">      Interest</t>
  </si>
  <si>
    <t>Year</t>
  </si>
  <si>
    <t xml:space="preserve">      pasture cost</t>
  </si>
  <si>
    <t>WATER NEED</t>
  </si>
  <si>
    <t xml:space="preserve">      water (irrig.)</t>
  </si>
  <si>
    <t>water - feeding, quantity</t>
  </si>
  <si>
    <t xml:space="preserve">      other expens</t>
  </si>
  <si>
    <t>water - feeding, quantity - total</t>
  </si>
  <si>
    <t xml:space="preserve">    or as a ratio</t>
  </si>
  <si>
    <t>water - feeding, price</t>
  </si>
  <si>
    <t>water - feeding, price - total</t>
  </si>
  <si>
    <t>water - irrigation, quantity</t>
  </si>
  <si>
    <t>water - irrigation, quantity - total</t>
  </si>
  <si>
    <t>Unit prices</t>
  </si>
  <si>
    <t>water - irrigation, price</t>
  </si>
  <si>
    <t>water - irrigation, price - total</t>
  </si>
  <si>
    <t>€/liter</t>
  </si>
  <si>
    <t>€/kg</t>
  </si>
  <si>
    <t>FEED</t>
  </si>
  <si>
    <t>Per goat</t>
  </si>
  <si>
    <t>straw</t>
  </si>
  <si>
    <t>mushroom substrate</t>
  </si>
  <si>
    <t>Loan repayment (year)</t>
  </si>
  <si>
    <t>grain</t>
  </si>
  <si>
    <t>Labour need</t>
  </si>
  <si>
    <t>malted grain</t>
  </si>
  <si>
    <t xml:space="preserve">alfalfa </t>
  </si>
  <si>
    <t>other1</t>
  </si>
  <si>
    <t>other2</t>
  </si>
  <si>
    <t>Total per goat</t>
  </si>
  <si>
    <t>Goats total</t>
  </si>
  <si>
    <t>Prices</t>
  </si>
  <si>
    <t>Total prices</t>
  </si>
  <si>
    <t>alfalfa (grain)</t>
  </si>
  <si>
    <t>concentrated feed</t>
  </si>
  <si>
    <t>OVERHEAD (for op. Costs)</t>
  </si>
  <si>
    <t>overhead/goat</t>
  </si>
  <si>
    <t>labour for milk</t>
  </si>
  <si>
    <t>monthly salary - full</t>
  </si>
  <si>
    <t>monthly salary - as cost</t>
  </si>
  <si>
    <t>other expenses</t>
  </si>
  <si>
    <t>OUTPUTS - Goats/Milk</t>
  </si>
  <si>
    <t>MILK</t>
  </si>
  <si>
    <t>milkyGoatsRatio</t>
  </si>
  <si>
    <t>1 goat, liter/goat (average)</t>
  </si>
  <si>
    <t>total milk/month</t>
  </si>
  <si>
    <t>Goat Milk price</t>
  </si>
  <si>
    <t>Total milk revenue</t>
  </si>
  <si>
    <t>MANURE</t>
  </si>
  <si>
    <t>manure/goat irrigated area)</t>
  </si>
  <si>
    <t>manure/goat (non irrigated area)</t>
  </si>
  <si>
    <t>goatsManureRatio (average)</t>
  </si>
  <si>
    <t>Total manure</t>
  </si>
  <si>
    <t>manure price</t>
  </si>
  <si>
    <t>manure revenue</t>
  </si>
  <si>
    <t>GOATS (as meat)</t>
  </si>
  <si>
    <t>1 goat weight (irrigated)</t>
  </si>
  <si>
    <t>1 goat weight (non irrigated)</t>
  </si>
  <si>
    <t>1 goat  weight (average)</t>
  </si>
  <si>
    <t>growthRatioGoats per month</t>
  </si>
  <si>
    <t>decrRatioGoats (slaughter house), per month</t>
  </si>
  <si>
    <t>Goats to slaughterhouses</t>
  </si>
  <si>
    <t>Price of goat meat</t>
  </si>
  <si>
    <t>Goat meat revenue</t>
  </si>
  <si>
    <t>WASTE</t>
  </si>
  <si>
    <t>Waste per goat</t>
  </si>
  <si>
    <t>Total waste</t>
  </si>
  <si>
    <t>Milk/goats</t>
  </si>
  <si>
    <t xml:space="preserve"> + Cheese</t>
  </si>
  <si>
    <t>Milk and cheese</t>
  </si>
  <si>
    <t xml:space="preserve">Milk </t>
  </si>
  <si>
    <t>Cheese</t>
  </si>
  <si>
    <t>Total</t>
  </si>
  <si>
    <t>cheeseM</t>
  </si>
  <si>
    <t>serum</t>
  </si>
  <si>
    <t>PineLives</t>
  </si>
  <si>
    <t xml:space="preserve">     mushroom</t>
  </si>
  <si>
    <t xml:space="preserve">      feed/ingredients/milk</t>
  </si>
  <si>
    <t>Mushroom</t>
  </si>
  <si>
    <t>Milk, cheese and mushtooms</t>
  </si>
  <si>
    <t>mushroom</t>
  </si>
  <si>
    <t>Used grain</t>
  </si>
  <si>
    <t>kt</t>
  </si>
  <si>
    <t>OUTPUTS -Beer</t>
  </si>
  <si>
    <t>Beer</t>
  </si>
  <si>
    <t>beer/malted grain ratio</t>
  </si>
  <si>
    <t>ratio</t>
  </si>
  <si>
    <t>Total beer</t>
  </si>
  <si>
    <t>Beer price</t>
  </si>
  <si>
    <t>Sale of trays</t>
  </si>
  <si>
    <t>total revenue from beer</t>
  </si>
  <si>
    <t>Waste per malted grain</t>
  </si>
  <si>
    <t>Cost for 1 kg waste</t>
  </si>
  <si>
    <t>Total waste cost</t>
  </si>
  <si>
    <t>Soil substrate per baby per year</t>
  </si>
  <si>
    <t>liter/baby/year</t>
  </si>
  <si>
    <t>Soil substrate per baby per month</t>
  </si>
  <si>
    <t>Price of 1000 liter org. (transport, labour, etc.)</t>
  </si>
  <si>
    <t>External, monthly average cost</t>
  </si>
  <si>
    <t xml:space="preserve"> €/month/family</t>
  </si>
  <si>
    <t xml:space="preserve">liter </t>
  </si>
  <si>
    <t>Total material need</t>
  </si>
  <si>
    <t>Inlays, used in a month</t>
  </si>
  <si>
    <t>volume of  monthly use of diapers per family</t>
  </si>
  <si>
    <t>Biochar powder percentage (to organic matters, 5-10%)</t>
  </si>
  <si>
    <t>Price of 1 m3 biochar (250-450 Euro)</t>
  </si>
  <si>
    <t>Liters of used inlays, total</t>
  </si>
  <si>
    <t>Organic matter balancing carbon, total</t>
  </si>
  <si>
    <t>Total material need per baby per month</t>
  </si>
  <si>
    <t>l/month</t>
  </si>
  <si>
    <t>Total  revenue,  more than 100 liter</t>
  </si>
  <si>
    <t>sales for more than 100 liter</t>
  </si>
  <si>
    <t>Total  revenue, less than 100 liter</t>
  </si>
  <si>
    <t>size of one pack below 100 liter</t>
  </si>
  <si>
    <t>size of one pack above 100 liter</t>
  </si>
  <si>
    <t>sales for less than 100 liter</t>
  </si>
  <si>
    <t>packaging (less than 100 liter) for 1m3</t>
  </si>
  <si>
    <t>packaging (less than 100 liter) total</t>
  </si>
  <si>
    <t>packaging (lmore than 100 liter) for 1m3</t>
  </si>
  <si>
    <t>Transport cost for 1m3, less than 100 liter</t>
  </si>
  <si>
    <t>Transport cost, total, less than 100 liter</t>
  </si>
  <si>
    <t>Transport cost for 1m3, more than 100 liter</t>
  </si>
  <si>
    <t>Transport cost, total, more than 100 liter</t>
  </si>
  <si>
    <t xml:space="preserve">      other  overheads</t>
  </si>
  <si>
    <t>€/capita/month</t>
  </si>
  <si>
    <t>total capacity in liter</t>
  </si>
  <si>
    <t>GENERAL - Diapers</t>
  </si>
  <si>
    <t>GENERAL - Soil (terra preta)</t>
  </si>
  <si>
    <t>GENERAL - Biochar</t>
  </si>
  <si>
    <t xml:space="preserve">      Other overheads</t>
  </si>
  <si>
    <t xml:space="preserve">      Electricity</t>
  </si>
  <si>
    <t xml:space="preserve">      Labour</t>
  </si>
  <si>
    <t>packaging</t>
  </si>
  <si>
    <t>€/1000 diapers</t>
  </si>
  <si>
    <t>packaging cost</t>
  </si>
  <si>
    <t>Transport cost</t>
  </si>
  <si>
    <t>Transport cost /1000 diapers</t>
  </si>
  <si>
    <t xml:space="preserve">      Packaging</t>
  </si>
  <si>
    <t xml:space="preserve">      Transport</t>
  </si>
  <si>
    <t xml:space="preserve"> Diaper+Soil+Biochar</t>
  </si>
  <si>
    <t>Biochar  in liter per baby</t>
  </si>
  <si>
    <t>packaging (less than 100 l) for 1000 liter</t>
  </si>
  <si>
    <t>biochar's  net price from 1m3, see Terra Preta op. costs</t>
  </si>
  <si>
    <t>biochar's  net price for 1 pack</t>
  </si>
  <si>
    <t>Administration, accounting, etc.</t>
  </si>
  <si>
    <t>Total  revenue,  from Terra Preta</t>
  </si>
  <si>
    <t xml:space="preserve">      Cellulose for inlays</t>
  </si>
  <si>
    <t xml:space="preserve">      Cover</t>
  </si>
  <si>
    <t xml:space="preserve">      Inlays</t>
  </si>
  <si>
    <t xml:space="preserve">      Marketing</t>
  </si>
  <si>
    <t>Marketing cost</t>
  </si>
  <si>
    <t>Increase by 100 families in %</t>
  </si>
  <si>
    <t>Marketing cost /1000 diapers</t>
  </si>
  <si>
    <t xml:space="preserve">      Depreciation</t>
  </si>
  <si>
    <t xml:space="preserve">      marketing</t>
  </si>
  <si>
    <t xml:space="preserve">      Used inlays</t>
  </si>
  <si>
    <t xml:space="preserve">      Organic matter</t>
  </si>
  <si>
    <t xml:space="preserve">      Biochar</t>
  </si>
  <si>
    <t xml:space="preserve">      Organic matters</t>
  </si>
  <si>
    <t xml:space="preserve">      Terra preta less than 100l</t>
  </si>
  <si>
    <t xml:space="preserve">      Terra preta more than 100l</t>
  </si>
  <si>
    <t xml:space="preserve">      Transportation</t>
  </si>
  <si>
    <t>€/1000 liter tp</t>
  </si>
  <si>
    <t>Price for a 50m3 equipment</t>
  </si>
  <si>
    <t>Changes in price % regarding capacity from 50m3</t>
  </si>
  <si>
    <t>Price for a 10m3 equipment</t>
  </si>
  <si>
    <t>Changes in price % regarding capacity from 10m3</t>
  </si>
  <si>
    <t>Production capacity</t>
  </si>
  <si>
    <t>Production capacity (No. Of Families)</t>
  </si>
  <si>
    <t>families</t>
  </si>
  <si>
    <t>Price for an equipment for 400 families</t>
  </si>
  <si>
    <t>Changes in price % regarding 1 family</t>
  </si>
  <si>
    <t xml:space="preserve">      Biochar less than 100 liter</t>
  </si>
  <si>
    <t xml:space="preserve">      Biochar for Terra Preta</t>
  </si>
  <si>
    <t xml:space="preserve">      Biochar more than 100 liter</t>
  </si>
  <si>
    <t xml:space="preserve">      Excess heat</t>
  </si>
  <si>
    <t>Marketing cost for 10 m3 biochar</t>
  </si>
  <si>
    <t>€/10 m3 biochar</t>
  </si>
  <si>
    <t>Increase by 1 m3 in %</t>
  </si>
  <si>
    <t>Depreciation</t>
  </si>
  <si>
    <t>Equipment price</t>
  </si>
  <si>
    <t>covers cost for one family per month</t>
  </si>
  <si>
    <t>cover's unit price</t>
  </si>
  <si>
    <t>sales for terra preta (see the need of tp at the Soil)</t>
  </si>
  <si>
    <t>€/m3 liter</t>
  </si>
  <si>
    <t>Increase of family No. to get one more worker</t>
  </si>
  <si>
    <t>familes</t>
  </si>
  <si>
    <t xml:space="preserve">No of shifts </t>
  </si>
  <si>
    <t>shift</t>
  </si>
  <si>
    <t>Overtime percent for the 2nd shift</t>
  </si>
  <si>
    <t xml:space="preserve">   from this, labour, monthly overtime</t>
  </si>
  <si>
    <t>Labour normal cost</t>
  </si>
  <si>
    <t>Overtime cost</t>
  </si>
  <si>
    <t>Equipment price estimation</t>
  </si>
  <si>
    <t>Equipment price own value estimation</t>
  </si>
  <si>
    <t>DASHBOARD</t>
  </si>
  <si>
    <t xml:space="preserve">      Salaries</t>
  </si>
  <si>
    <t xml:space="preserve">      Energy, water</t>
  </si>
  <si>
    <t>Expert - Chief salary</t>
  </si>
  <si>
    <t>Admin - Salary</t>
  </si>
  <si>
    <t>Electricity (/kWh)</t>
  </si>
  <si>
    <t>Diaper</t>
  </si>
  <si>
    <t xml:space="preserve"> +Soil</t>
  </si>
  <si>
    <t xml:space="preserve"> +Charcoal</t>
  </si>
  <si>
    <t xml:space="preserve">     Terra preta less than 100l</t>
  </si>
  <si>
    <t xml:space="preserve">     Terra preta more than 100l</t>
  </si>
  <si>
    <t xml:space="preserve">     Biochar less than 100 liter</t>
  </si>
  <si>
    <t xml:space="preserve">     Biochar for Terra Preta</t>
  </si>
  <si>
    <t xml:space="preserve">     Biochar more than 100 liter</t>
  </si>
  <si>
    <t xml:space="preserve">     Excess heat</t>
  </si>
  <si>
    <t>Diaper and soil</t>
  </si>
  <si>
    <t xml:space="preserve">Diaper  </t>
  </si>
  <si>
    <t>Soil</t>
  </si>
  <si>
    <t>Biochar</t>
  </si>
  <si>
    <t xml:space="preserve">      Prices</t>
  </si>
  <si>
    <t xml:space="preserve">      Profit</t>
  </si>
  <si>
    <t>Diaper:</t>
  </si>
  <si>
    <t>Diaper&amp;Soil</t>
  </si>
  <si>
    <t>Diaper&amp;Soil&amp;Bc</t>
  </si>
  <si>
    <t>D&amp;S&amp;B&amp;F</t>
  </si>
  <si>
    <t>Soil LT 100L</t>
  </si>
  <si>
    <t>Soil MT 100L</t>
  </si>
  <si>
    <t>Bchar LT 100L</t>
  </si>
  <si>
    <t>Bchar MT 100L</t>
  </si>
  <si>
    <t xml:space="preserve">Labor salary </t>
  </si>
  <si>
    <t>Inlays</t>
  </si>
  <si>
    <t>Original data</t>
  </si>
  <si>
    <t>min inlay price</t>
  </si>
  <si>
    <t>min inlay and soil price</t>
  </si>
  <si>
    <t>min inlay, soil and bchar price</t>
  </si>
  <si>
    <t>min inlay and soil price witz 0 inlay price</t>
  </si>
  <si>
    <t>min inlay, soil and bchar price with 0 inlay price</t>
  </si>
  <si>
    <t>Inlays max energy price</t>
  </si>
  <si>
    <t>Soil max energy price</t>
  </si>
  <si>
    <t>Biochar max energy price</t>
  </si>
  <si>
    <t>Inlays max salaries</t>
  </si>
  <si>
    <t>Soil max salaries</t>
  </si>
  <si>
    <t>Biochar max salaries</t>
  </si>
  <si>
    <t>piece</t>
  </si>
  <si>
    <t>Terra preta from Soil</t>
  </si>
  <si>
    <t>How many years is the TP used?</t>
  </si>
  <si>
    <t>How many liters of TP is used in one year/tree?</t>
  </si>
  <si>
    <t>Production capacity - fruit tree</t>
  </si>
  <si>
    <t>Production capacity - other tree</t>
  </si>
  <si>
    <t>sales for trees</t>
  </si>
  <si>
    <t>sales for the market</t>
  </si>
  <si>
    <t>sale price of TP for trees</t>
  </si>
  <si>
    <t xml:space="preserve"> €/liter</t>
  </si>
  <si>
    <t>Revenue from tree TP</t>
  </si>
  <si>
    <t>Revenue from the market</t>
  </si>
  <si>
    <t>TP used for fruit trees</t>
  </si>
  <si>
    <t>TP used for other trees</t>
  </si>
  <si>
    <t>Total TP used</t>
  </si>
  <si>
    <t>year</t>
  </si>
  <si>
    <t>Total number of trees /year</t>
  </si>
  <si>
    <t>Number of trees on one hectare</t>
  </si>
  <si>
    <t>piece/hectare</t>
  </si>
  <si>
    <t>lifetime (for the loan)</t>
  </si>
  <si>
    <t>hectare</t>
  </si>
  <si>
    <t>loan</t>
  </si>
  <si>
    <t>GENERAL - Tree nursery, 3 year old trees</t>
  </si>
  <si>
    <t>OUTPUTS - Tree nursery</t>
  </si>
  <si>
    <t>Hectare needed for three year</t>
  </si>
  <si>
    <t>Variable costs</t>
  </si>
  <si>
    <t>Total Variable costs</t>
  </si>
  <si>
    <t>Unit Variable costs (/diapers)</t>
  </si>
  <si>
    <t>Unit Variable costs/1m3 terra preta</t>
  </si>
  <si>
    <t>Unit Variable costs/1m3 biochar</t>
  </si>
  <si>
    <t xml:space="preserve">      Fruit trees</t>
  </si>
  <si>
    <t xml:space="preserve">      Other trees</t>
  </si>
  <si>
    <t>Total  fruit tree revenue</t>
  </si>
  <si>
    <t>Total  other tree revenue</t>
  </si>
  <si>
    <t xml:space="preserve"> +Trees</t>
  </si>
  <si>
    <t>How many kg fruit on 1 tree (average)</t>
  </si>
  <si>
    <t>Demand cap for fruit trees/month</t>
  </si>
  <si>
    <t>Demand cap for other trees/month</t>
  </si>
  <si>
    <t>In Biochar: max inlay price</t>
  </si>
  <si>
    <t>ratio- for trees</t>
  </si>
  <si>
    <t>Data for this general model is from Ayumi Matsuzaka and Christian Schloh</t>
  </si>
  <si>
    <t>Fruit tree price for a 3 years old tree</t>
  </si>
  <si>
    <t>Other tree price for a 3 years old tree</t>
  </si>
  <si>
    <t>Fruit trees</t>
  </si>
  <si>
    <t>Fruit trees and fruit production - maximum</t>
  </si>
  <si>
    <t>Per month</t>
  </si>
  <si>
    <t>Fruits (kg)</t>
  </si>
  <si>
    <t>Per year</t>
  </si>
  <si>
    <t>Diaper production chain - planning sheet, prepared by Kiss, Tibor - Blue Economy Research Center, Hungary with the professional expert of Ayumi Matsuzaka and Christian Schloh, Berlin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</si>
</sst>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0.0"/>
    <numFmt numFmtId="165" formatCode="0.000"/>
    <numFmt numFmtId="166" formatCode="#,##0\ [$€-1]"/>
    <numFmt numFmtId="167" formatCode="#,##0.0\ [$€-1]"/>
    <numFmt numFmtId="168" formatCode="#,##0.0"/>
    <numFmt numFmtId="169" formatCode="0.0000"/>
    <numFmt numFmtId="170" formatCode="0.00\ %"/>
    <numFmt numFmtId="171" formatCode="0.00000"/>
    <numFmt numFmtId="172" formatCode="#,##0.00\ [$€-1]"/>
    <numFmt numFmtId="173" formatCode="#,##0.000\ [$€-1]"/>
  </numFmts>
  <fonts count="34" x14ac:knownFonts="1">
    <font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i/>
      <sz val="14"/>
      <color rgb="FF000000"/>
      <name val="Calibri"/>
      <family val="2"/>
      <charset val="238"/>
    </font>
    <font>
      <i/>
      <sz val="14"/>
      <color rgb="FF000000"/>
      <name val="Calibri"/>
      <family val="2"/>
      <charset val="1"/>
    </font>
    <font>
      <u/>
      <sz val="11"/>
      <color rgb="FF0563C1"/>
      <name val="Calibri"/>
      <family val="2"/>
      <charset val="238"/>
    </font>
    <font>
      <b/>
      <i/>
      <sz val="11"/>
      <color rgb="FF000000"/>
      <name val="Calibri"/>
      <family val="2"/>
      <charset val="238"/>
    </font>
    <font>
      <sz val="16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b/>
      <sz val="10"/>
      <color rgb="FF000000"/>
      <name val="Times New Roman"/>
      <family val="1"/>
      <charset val="1"/>
    </font>
    <font>
      <i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i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i/>
      <sz val="12"/>
      <color rgb="FF000000"/>
      <name val="Calibri"/>
      <family val="2"/>
      <charset val="1"/>
    </font>
    <font>
      <sz val="9"/>
      <color rgb="FF000000"/>
      <name val="Tahoma"/>
      <family val="2"/>
      <charset val="1"/>
    </font>
    <font>
      <sz val="9"/>
      <color rgb="FF000000"/>
      <name val="Tahoma"/>
      <family val="2"/>
      <charset val="238"/>
    </font>
    <font>
      <sz val="14"/>
      <color rgb="FF000000"/>
      <name val="Calibri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rgb="FF000000"/>
      <name val="Calibri"/>
      <family val="2"/>
      <charset val="1"/>
    </font>
    <font>
      <b/>
      <i/>
      <sz val="14"/>
      <color rgb="FF000000"/>
      <name val="Calibri"/>
      <family val="2"/>
      <charset val="1"/>
    </font>
    <font>
      <sz val="10"/>
      <color rgb="FF000000"/>
      <name val="Tahoma"/>
      <family val="2"/>
      <charset val="238"/>
    </font>
    <font>
      <b/>
      <sz val="20"/>
      <color rgb="FF000000"/>
      <name val="Calibri"/>
      <family val="2"/>
    </font>
    <font>
      <i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28"/>
      <color rgb="FF000000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1"/>
      <color rgb="FF000000"/>
      <name val="Arial"/>
      <family val="2"/>
    </font>
    <font>
      <sz val="11"/>
      <color rgb="FF333333"/>
      <name val="Calibri"/>
      <family val="2"/>
    </font>
    <font>
      <sz val="14"/>
      <color theme="1"/>
      <name val="Calibri"/>
      <family val="2"/>
      <charset val="238"/>
      <scheme val="minor"/>
    </font>
  </fonts>
  <fills count="58">
    <fill>
      <patternFill patternType="none"/>
    </fill>
    <fill>
      <patternFill patternType="gray125"/>
    </fill>
    <fill>
      <patternFill patternType="solid">
        <fgColor rgb="FFDDDDDD"/>
        <bgColor rgb="FFDBDBDB"/>
      </patternFill>
    </fill>
    <fill>
      <patternFill patternType="solid">
        <fgColor rgb="FFFFFF00"/>
        <bgColor rgb="FFFFD966"/>
      </patternFill>
    </fill>
    <fill>
      <patternFill patternType="solid">
        <fgColor rgb="FFBDD7EE"/>
        <bgColor rgb="FFB4C7E7"/>
      </patternFill>
    </fill>
    <fill>
      <patternFill patternType="solid">
        <fgColor rgb="FF9DC3E6"/>
        <bgColor rgb="FFB4C6E7"/>
      </patternFill>
    </fill>
    <fill>
      <patternFill patternType="solid">
        <fgColor rgb="FFADB9CA"/>
        <bgColor rgb="FFBFBFBF"/>
      </patternFill>
    </fill>
    <fill>
      <patternFill patternType="solid">
        <fgColor rgb="FFFFE699"/>
        <bgColor rgb="FFFFD966"/>
      </patternFill>
    </fill>
    <fill>
      <patternFill patternType="solid">
        <fgColor rgb="FFE2F0D9"/>
        <bgColor rgb="FFE2EFDA"/>
      </patternFill>
    </fill>
    <fill>
      <patternFill patternType="solid">
        <fgColor rgb="FFFFC000"/>
        <bgColor rgb="FFFFD966"/>
      </patternFill>
    </fill>
    <fill>
      <patternFill patternType="solid">
        <fgColor rgb="FFDAE3F3"/>
        <bgColor rgb="FFD9E1F2"/>
      </patternFill>
    </fill>
    <fill>
      <patternFill patternType="solid">
        <fgColor rgb="FFD9E1F2"/>
        <bgColor rgb="FFDAE3F3"/>
      </patternFill>
    </fill>
    <fill>
      <patternFill patternType="solid">
        <fgColor rgb="FFB4C7E7"/>
        <bgColor rgb="FFB4C6E7"/>
      </patternFill>
    </fill>
    <fill>
      <patternFill patternType="solid">
        <fgColor rgb="FFA9D18E"/>
        <bgColor rgb="FFA9D08E"/>
      </patternFill>
    </fill>
    <fill>
      <patternFill patternType="solid">
        <fgColor rgb="FFC5E0B4"/>
        <bgColor rgb="FFC6E0B4"/>
      </patternFill>
    </fill>
    <fill>
      <patternFill patternType="solid">
        <fgColor rgb="FFF8CBAD"/>
        <bgColor rgb="FFFFCCCC"/>
      </patternFill>
    </fill>
    <fill>
      <patternFill patternType="solid">
        <fgColor rgb="FFE3E2E4"/>
        <bgColor rgb="FFDDDDDD"/>
      </patternFill>
    </fill>
    <fill>
      <patternFill patternType="solid">
        <fgColor rgb="FFEDEDED"/>
        <bgColor rgb="FFF2F2F2"/>
      </patternFill>
    </fill>
    <fill>
      <patternFill patternType="solid">
        <fgColor rgb="FFDBDBDB"/>
        <bgColor rgb="FFDDDDDD"/>
      </patternFill>
    </fill>
    <fill>
      <patternFill patternType="solid">
        <fgColor rgb="FFFC645D"/>
        <bgColor rgb="FFBF9000"/>
      </patternFill>
    </fill>
    <fill>
      <patternFill patternType="solid">
        <fgColor rgb="FFD0CECE"/>
        <bgColor rgb="FFDBDBDB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ADB9CA"/>
      </patternFill>
    </fill>
    <fill>
      <patternFill patternType="solid">
        <fgColor rgb="FFFFD966"/>
        <bgColor rgb="FFFFE699"/>
      </patternFill>
    </fill>
    <fill>
      <patternFill patternType="solid">
        <fgColor rgb="FFF2F2F2"/>
        <bgColor rgb="FFEDEDED"/>
      </patternFill>
    </fill>
    <fill>
      <patternFill patternType="solid">
        <fgColor rgb="FFFBE5D6"/>
        <bgColor rgb="FFEDEDED"/>
      </patternFill>
    </fill>
    <fill>
      <patternFill patternType="solid">
        <fgColor rgb="FFF4B183"/>
        <bgColor rgb="FFF8CBAD"/>
      </patternFill>
    </fill>
    <fill>
      <patternFill patternType="solid">
        <fgColor rgb="FFFF0000"/>
        <bgColor rgb="FFCC0000"/>
      </patternFill>
    </fill>
    <fill>
      <patternFill patternType="solid">
        <fgColor rgb="FFDEEBF7"/>
        <bgColor rgb="FFDAE3F3"/>
      </patternFill>
    </fill>
    <fill>
      <patternFill patternType="solid">
        <fgColor rgb="FFBF9000"/>
        <bgColor rgb="FF996600"/>
      </patternFill>
    </fill>
    <fill>
      <patternFill patternType="solid">
        <fgColor rgb="FF8FAADC"/>
        <bgColor rgb="FF9DC3E6"/>
      </patternFill>
    </fill>
    <fill>
      <patternFill patternType="solid">
        <fgColor rgb="FFA9D08E"/>
        <bgColor rgb="FFA9D18E"/>
      </patternFill>
    </fill>
    <fill>
      <patternFill patternType="solid">
        <fgColor rgb="FFE2EFDA"/>
        <bgColor rgb="FFE2F0D9"/>
      </patternFill>
    </fill>
    <fill>
      <patternFill patternType="solid">
        <fgColor rgb="FFB4C6E7"/>
        <bgColor rgb="FFB4C7E7"/>
      </patternFill>
    </fill>
    <fill>
      <patternFill patternType="solid">
        <fgColor rgb="FFC6E0B4"/>
        <bgColor rgb="FFC5E0B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E699"/>
        <bgColor rgb="FF000000"/>
      </patternFill>
    </fill>
    <fill>
      <patternFill patternType="solid">
        <fgColor theme="9" tint="0.59999389629810485"/>
        <bgColor rgb="FFFFE69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rgb="FFFFCCCC"/>
      </patternFill>
    </fill>
    <fill>
      <patternFill patternType="solid">
        <fgColor theme="9" tint="0.79998168889431442"/>
        <bgColor rgb="FFFFE699"/>
      </patternFill>
    </fill>
    <fill>
      <patternFill patternType="solid">
        <fgColor theme="7" tint="0.79998168889431442"/>
        <bgColor rgb="FFD9E1F2"/>
      </patternFill>
    </fill>
    <fill>
      <patternFill patternType="solid">
        <fgColor theme="9" tint="0.59999389629810485"/>
        <bgColor rgb="FFDAE3F3"/>
      </patternFill>
    </fill>
    <fill>
      <patternFill patternType="solid">
        <fgColor theme="5" tint="0.59999389629810485"/>
        <bgColor rgb="FFD9E1F2"/>
      </patternFill>
    </fill>
    <fill>
      <patternFill patternType="solid">
        <fgColor theme="2" tint="-9.9978637043366805E-2"/>
        <bgColor rgb="FFE2EFDA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152FC"/>
        <bgColor indexed="64"/>
      </patternFill>
    </fill>
    <fill>
      <patternFill patternType="solid">
        <fgColor rgb="FFB152FC"/>
        <bgColor rgb="FFB4C6E7"/>
      </patternFill>
    </fill>
    <fill>
      <patternFill patternType="solid">
        <fgColor rgb="FFB152FC"/>
        <bgColor rgb="FFC6E0B4"/>
      </patternFill>
    </fill>
    <fill>
      <patternFill patternType="solid">
        <fgColor rgb="FFB152FC"/>
        <bgColor rgb="FFFFCCCC"/>
      </patternFill>
    </fill>
    <fill>
      <patternFill patternType="solid">
        <fgColor rgb="FFB152FC"/>
        <bgColor rgb="FFDDDDDD"/>
      </patternFill>
    </fill>
    <fill>
      <patternFill patternType="solid">
        <fgColor rgb="FFB152FC"/>
        <bgColor rgb="FFFFD966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thin">
        <color auto="1"/>
      </left>
      <right style="mediumDashDot">
        <color indexed="64"/>
      </right>
      <top style="thin">
        <color auto="1"/>
      </top>
      <bottom style="thin">
        <color auto="1"/>
      </bottom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 applyBorder="0" applyProtection="0"/>
    <xf numFmtId="0" fontId="1" fillId="2" borderId="0" applyBorder="0" applyProtection="0"/>
  </cellStyleXfs>
  <cellXfs count="371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165" fontId="0" fillId="0" borderId="0" xfId="0" applyNumberFormat="1"/>
    <xf numFmtId="165" fontId="2" fillId="3" borderId="0" xfId="0" applyNumberFormat="1" applyFont="1" applyFill="1" applyAlignment="1">
      <alignment horizontal="left"/>
    </xf>
    <xf numFmtId="165" fontId="3" fillId="3" borderId="0" xfId="0" applyNumberFormat="1" applyFont="1" applyFill="1" applyAlignment="1">
      <alignment horizontal="left"/>
    </xf>
    <xf numFmtId="165" fontId="2" fillId="3" borderId="0" xfId="0" applyNumberFormat="1" applyFont="1" applyFill="1" applyAlignment="1">
      <alignment horizontal="right"/>
    </xf>
    <xf numFmtId="1" fontId="2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65" fontId="3" fillId="3" borderId="0" xfId="0" applyNumberFormat="1" applyFont="1" applyFill="1" applyAlignment="1">
      <alignment horizontal="right"/>
    </xf>
    <xf numFmtId="0" fontId="5" fillId="0" borderId="1" xfId="0" applyFont="1" applyBorder="1"/>
    <xf numFmtId="0" fontId="6" fillId="4" borderId="0" xfId="0" applyFont="1" applyFill="1"/>
    <xf numFmtId="0" fontId="0" fillId="0" borderId="3" xfId="0" applyBorder="1"/>
    <xf numFmtId="0" fontId="0" fillId="0" borderId="2" xfId="0" applyBorder="1"/>
    <xf numFmtId="0" fontId="5" fillId="5" borderId="0" xfId="0" applyFont="1" applyFill="1"/>
    <xf numFmtId="3" fontId="0" fillId="0" borderId="3" xfId="0" applyNumberFormat="1" applyBorder="1"/>
    <xf numFmtId="166" fontId="0" fillId="0" borderId="0" xfId="0" applyNumberFormat="1"/>
    <xf numFmtId="3" fontId="0" fillId="0" borderId="0" xfId="0" applyNumberFormat="1"/>
    <xf numFmtId="3" fontId="0" fillId="0" borderId="2" xfId="0" applyNumberFormat="1" applyBorder="1"/>
    <xf numFmtId="0" fontId="0" fillId="6" borderId="0" xfId="0" applyFill="1" applyAlignment="1">
      <alignment horizontal="center"/>
    </xf>
    <xf numFmtId="0" fontId="7" fillId="7" borderId="0" xfId="0" applyFont="1" applyFill="1"/>
    <xf numFmtId="0" fontId="0" fillId="8" borderId="0" xfId="0" applyFill="1"/>
    <xf numFmtId="3" fontId="0" fillId="8" borderId="0" xfId="0" applyNumberFormat="1" applyFill="1"/>
    <xf numFmtId="0" fontId="7" fillId="7" borderId="2" xfId="0" applyFont="1" applyFill="1" applyBorder="1"/>
    <xf numFmtId="0" fontId="0" fillId="8" borderId="0" xfId="0" applyFill="1" applyAlignment="1">
      <alignment horizontal="right"/>
    </xf>
    <xf numFmtId="0" fontId="8" fillId="9" borderId="0" xfId="0" applyFont="1" applyFill="1" applyAlignment="1">
      <alignment horizontal="center"/>
    </xf>
    <xf numFmtId="0" fontId="8" fillId="9" borderId="2" xfId="0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0" fillId="10" borderId="0" xfId="0" applyFill="1"/>
    <xf numFmtId="167" fontId="0" fillId="0" borderId="0" xfId="0" applyNumberFormat="1"/>
    <xf numFmtId="0" fontId="0" fillId="8" borderId="0" xfId="0" applyFill="1" applyAlignment="1">
      <alignment horizontal="left" wrapText="1"/>
    </xf>
    <xf numFmtId="0" fontId="0" fillId="11" borderId="0" xfId="0" applyFill="1"/>
    <xf numFmtId="168" fontId="0" fillId="0" borderId="0" xfId="0" applyNumberFormat="1"/>
    <xf numFmtId="0" fontId="9" fillId="12" borderId="0" xfId="0" applyFont="1" applyFill="1" applyAlignment="1">
      <alignment horizontal="right"/>
    </xf>
    <xf numFmtId="3" fontId="0" fillId="12" borderId="3" xfId="0" applyNumberFormat="1" applyFill="1" applyBorder="1"/>
    <xf numFmtId="167" fontId="0" fillId="12" borderId="0" xfId="0" applyNumberFormat="1" applyFill="1"/>
    <xf numFmtId="0" fontId="10" fillId="12" borderId="0" xfId="0" applyFont="1" applyFill="1"/>
    <xf numFmtId="2" fontId="0" fillId="8" borderId="0" xfId="0" applyNumberFormat="1" applyFill="1"/>
    <xf numFmtId="0" fontId="11" fillId="13" borderId="0" xfId="0" applyFont="1" applyFill="1"/>
    <xf numFmtId="0" fontId="0" fillId="12" borderId="0" xfId="0" applyFill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right"/>
    </xf>
    <xf numFmtId="2" fontId="0" fillId="0" borderId="0" xfId="0" applyNumberFormat="1"/>
    <xf numFmtId="3" fontId="0" fillId="4" borderId="0" xfId="0" applyNumberFormat="1" applyFill="1"/>
    <xf numFmtId="0" fontId="7" fillId="14" borderId="4" xfId="0" applyFont="1" applyFill="1" applyBorder="1" applyAlignment="1">
      <alignment horizontal="right"/>
    </xf>
    <xf numFmtId="3" fontId="0" fillId="14" borderId="3" xfId="0" applyNumberFormat="1" applyFill="1" applyBorder="1"/>
    <xf numFmtId="3" fontId="0" fillId="14" borderId="2" xfId="0" applyNumberFormat="1" applyFill="1" applyBorder="1"/>
    <xf numFmtId="0" fontId="0" fillId="14" borderId="4" xfId="0" applyFill="1" applyBorder="1"/>
    <xf numFmtId="0" fontId="0" fillId="15" borderId="0" xfId="0" applyFill="1" applyAlignment="1">
      <alignment horizontal="right"/>
    </xf>
    <xf numFmtId="3" fontId="0" fillId="15" borderId="3" xfId="0" applyNumberFormat="1" applyFill="1" applyBorder="1"/>
    <xf numFmtId="3" fontId="0" fillId="15" borderId="0" xfId="0" applyNumberFormat="1" applyFill="1"/>
    <xf numFmtId="3" fontId="0" fillId="15" borderId="2" xfId="0" applyNumberFormat="1" applyFill="1" applyBorder="1"/>
    <xf numFmtId="0" fontId="0" fillId="15" borderId="0" xfId="0" applyFill="1"/>
    <xf numFmtId="0" fontId="0" fillId="15" borderId="0" xfId="0" applyFill="1" applyAlignment="1">
      <alignment horizontal="center"/>
    </xf>
    <xf numFmtId="0" fontId="0" fillId="0" borderId="0" xfId="0" applyAlignment="1">
      <alignment horizontal="right" wrapText="1"/>
    </xf>
    <xf numFmtId="167" fontId="0" fillId="0" borderId="0" xfId="0" applyNumberFormat="1" applyAlignment="1">
      <alignment horizontal="center" wrapText="1"/>
    </xf>
    <xf numFmtId="0" fontId="0" fillId="16" borderId="0" xfId="0" applyFill="1"/>
    <xf numFmtId="0" fontId="0" fillId="17" borderId="0" xfId="0" applyFill="1"/>
    <xf numFmtId="0" fontId="7" fillId="18" borderId="0" xfId="0" applyFont="1" applyFill="1" applyAlignment="1">
      <alignment horizontal="right"/>
    </xf>
    <xf numFmtId="3" fontId="0" fillId="18" borderId="3" xfId="0" applyNumberFormat="1" applyFill="1" applyBorder="1"/>
    <xf numFmtId="0" fontId="7" fillId="15" borderId="0" xfId="0" applyFont="1" applyFill="1" applyAlignment="1">
      <alignment horizontal="right"/>
    </xf>
    <xf numFmtId="3" fontId="7" fillId="15" borderId="0" xfId="0" applyNumberFormat="1" applyFont="1" applyFill="1"/>
    <xf numFmtId="167" fontId="7" fillId="15" borderId="0" xfId="0" applyNumberFormat="1" applyFont="1" applyFill="1"/>
    <xf numFmtId="3" fontId="7" fillId="15" borderId="2" xfId="0" applyNumberFormat="1" applyFont="1" applyFill="1" applyBorder="1"/>
    <xf numFmtId="0" fontId="0" fillId="19" borderId="0" xfId="0" applyFill="1" applyAlignment="1">
      <alignment horizontal="center"/>
    </xf>
    <xf numFmtId="0" fontId="0" fillId="19" borderId="0" xfId="0" applyFill="1"/>
    <xf numFmtId="0" fontId="0" fillId="19" borderId="0" xfId="0" applyFill="1" applyAlignment="1">
      <alignment horizontal="right"/>
    </xf>
    <xf numFmtId="0" fontId="0" fillId="15" borderId="5" xfId="0" applyFill="1" applyBorder="1" applyAlignment="1">
      <alignment horizontal="right"/>
    </xf>
    <xf numFmtId="3" fontId="0" fillId="12" borderId="6" xfId="0" applyNumberFormat="1" applyFill="1" applyBorder="1"/>
    <xf numFmtId="0" fontId="0" fillId="15" borderId="5" xfId="0" applyFill="1" applyBorder="1"/>
    <xf numFmtId="3" fontId="0" fillId="19" borderId="0" xfId="0" applyNumberFormat="1" applyFill="1"/>
    <xf numFmtId="0" fontId="0" fillId="9" borderId="0" xfId="0" applyFill="1"/>
    <xf numFmtId="0" fontId="12" fillId="0" borderId="0" xfId="0" applyFont="1"/>
    <xf numFmtId="0" fontId="0" fillId="20" borderId="0" xfId="0" applyFill="1"/>
    <xf numFmtId="0" fontId="0" fillId="20" borderId="0" xfId="0" applyFill="1" applyAlignment="1">
      <alignment horizontal="right"/>
    </xf>
    <xf numFmtId="0" fontId="11" fillId="7" borderId="0" xfId="0" applyFont="1" applyFill="1"/>
    <xf numFmtId="0" fontId="13" fillId="15" borderId="0" xfId="0" applyFont="1" applyFill="1"/>
    <xf numFmtId="3" fontId="0" fillId="15" borderId="1" xfId="0" applyNumberFormat="1" applyFill="1" applyBorder="1"/>
    <xf numFmtId="166" fontId="0" fillId="15" borderId="0" xfId="0" applyNumberFormat="1" applyFill="1"/>
    <xf numFmtId="3" fontId="0" fillId="15" borderId="8" xfId="0" applyNumberFormat="1" applyFill="1" applyBorder="1"/>
    <xf numFmtId="0" fontId="11" fillId="13" borderId="0" xfId="0" applyFont="1" applyFill="1" applyAlignment="1">
      <alignment horizontal="right"/>
    </xf>
    <xf numFmtId="3" fontId="11" fillId="13" borderId="0" xfId="0" applyNumberFormat="1" applyFont="1" applyFill="1" applyAlignment="1">
      <alignment horizontal="right"/>
    </xf>
    <xf numFmtId="0" fontId="14" fillId="3" borderId="0" xfId="0" applyFont="1" applyFill="1"/>
    <xf numFmtId="164" fontId="14" fillId="3" borderId="9" xfId="0" applyNumberFormat="1" applyFont="1" applyFill="1" applyBorder="1"/>
    <xf numFmtId="164" fontId="14" fillId="3" borderId="10" xfId="0" applyNumberFormat="1" applyFont="1" applyFill="1" applyBorder="1"/>
    <xf numFmtId="169" fontId="11" fillId="13" borderId="0" xfId="0" applyNumberFormat="1" applyFont="1" applyFill="1" applyAlignment="1">
      <alignment horizontal="right"/>
    </xf>
    <xf numFmtId="164" fontId="14" fillId="3" borderId="11" xfId="0" applyNumberFormat="1" applyFont="1" applyFill="1" applyBorder="1"/>
    <xf numFmtId="164" fontId="0" fillId="15" borderId="0" xfId="0" applyNumberFormat="1" applyFill="1"/>
    <xf numFmtId="1" fontId="0" fillId="21" borderId="0" xfId="0" applyNumberFormat="1" applyFill="1"/>
    <xf numFmtId="0" fontId="0" fillId="20" borderId="0" xfId="0" applyFill="1" applyAlignment="1">
      <alignment horizontal="center"/>
    </xf>
    <xf numFmtId="0" fontId="0" fillId="21" borderId="0" xfId="0" applyFill="1"/>
    <xf numFmtId="0" fontId="0" fillId="7" borderId="0" xfId="0" applyFill="1" applyAlignment="1">
      <alignment horizontal="center"/>
    </xf>
    <xf numFmtId="2" fontId="11" fillId="13" borderId="0" xfId="0" applyNumberFormat="1" applyFont="1" applyFill="1" applyAlignment="1">
      <alignment horizontal="right"/>
    </xf>
    <xf numFmtId="0" fontId="0" fillId="22" borderId="0" xfId="0" applyFill="1" applyAlignment="1">
      <alignment horizontal="center"/>
    </xf>
    <xf numFmtId="0" fontId="0" fillId="22" borderId="0" xfId="0" applyFill="1" applyAlignment="1">
      <alignment horizontal="left"/>
    </xf>
    <xf numFmtId="0" fontId="0" fillId="22" borderId="0" xfId="0" applyFill="1" applyAlignment="1">
      <alignment horizontal="right"/>
    </xf>
    <xf numFmtId="3" fontId="0" fillId="22" borderId="0" xfId="0" applyNumberFormat="1" applyFill="1" applyAlignment="1">
      <alignment horizontal="right"/>
    </xf>
    <xf numFmtId="165" fontId="10" fillId="21" borderId="0" xfId="0" applyNumberFormat="1" applyFont="1" applyFill="1" applyAlignment="1">
      <alignment horizontal="right"/>
    </xf>
    <xf numFmtId="170" fontId="11" fillId="13" borderId="0" xfId="0" applyNumberFormat="1" applyFont="1" applyFill="1" applyAlignment="1">
      <alignment horizontal="right"/>
    </xf>
    <xf numFmtId="1" fontId="0" fillId="0" borderId="0" xfId="0" applyNumberFormat="1"/>
    <xf numFmtId="2" fontId="0" fillId="21" borderId="0" xfId="0" applyNumberFormat="1" applyFill="1"/>
    <xf numFmtId="171" fontId="0" fillId="0" borderId="0" xfId="0" applyNumberFormat="1"/>
    <xf numFmtId="164" fontId="0" fillId="19" borderId="0" xfId="0" applyNumberFormat="1" applyFill="1"/>
    <xf numFmtId="0" fontId="0" fillId="23" borderId="0" xfId="0" applyFill="1"/>
    <xf numFmtId="0" fontId="0" fillId="23" borderId="0" xfId="0" applyFill="1" applyAlignment="1">
      <alignment horizontal="right"/>
    </xf>
    <xf numFmtId="0" fontId="0" fillId="10" borderId="0" xfId="0" applyFill="1" applyAlignment="1">
      <alignment horizontal="right"/>
    </xf>
    <xf numFmtId="0" fontId="0" fillId="18" borderId="0" xfId="0" applyFill="1"/>
    <xf numFmtId="164" fontId="0" fillId="24" borderId="0" xfId="0" applyNumberFormat="1" applyFill="1"/>
    <xf numFmtId="164" fontId="0" fillId="8" borderId="0" xfId="0" applyNumberFormat="1" applyFill="1"/>
    <xf numFmtId="164" fontId="0" fillId="4" borderId="0" xfId="0" applyNumberFormat="1" applyFill="1"/>
    <xf numFmtId="0" fontId="0" fillId="15" borderId="0" xfId="0" applyFill="1" applyAlignment="1">
      <alignment horizontal="left"/>
    </xf>
    <xf numFmtId="3" fontId="0" fillId="15" borderId="0" xfId="0" applyNumberFormat="1" applyFill="1" applyAlignment="1">
      <alignment horizontal="right"/>
    </xf>
    <xf numFmtId="4" fontId="0" fillId="15" borderId="0" xfId="0" applyNumberFormat="1" applyFill="1" applyAlignment="1">
      <alignment horizontal="right"/>
    </xf>
    <xf numFmtId="3" fontId="0" fillId="4" borderId="0" xfId="0" applyNumberFormat="1" applyFill="1" applyAlignment="1">
      <alignment horizontal="right"/>
    </xf>
    <xf numFmtId="165" fontId="0" fillId="24" borderId="0" xfId="0" applyNumberFormat="1" applyFill="1"/>
    <xf numFmtId="164" fontId="0" fillId="10" borderId="0" xfId="0" applyNumberFormat="1" applyFill="1"/>
    <xf numFmtId="2" fontId="0" fillId="10" borderId="0" xfId="0" applyNumberFormat="1" applyFill="1"/>
    <xf numFmtId="164" fontId="11" fillId="13" borderId="0" xfId="0" applyNumberFormat="1" applyFont="1" applyFill="1" applyAlignment="1">
      <alignment horizontal="right"/>
    </xf>
    <xf numFmtId="0" fontId="0" fillId="25" borderId="0" xfId="0" applyFill="1" applyAlignment="1">
      <alignment horizontal="left"/>
    </xf>
    <xf numFmtId="0" fontId="0" fillId="25" borderId="0" xfId="0" applyFill="1" applyAlignment="1">
      <alignment horizontal="center"/>
    </xf>
    <xf numFmtId="0" fontId="0" fillId="24" borderId="0" xfId="0" applyFill="1" applyAlignment="1">
      <alignment horizontal="center"/>
    </xf>
    <xf numFmtId="0" fontId="0" fillId="26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0" fillId="8" borderId="0" xfId="0" applyFill="1" applyAlignment="1">
      <alignment horizontal="center" wrapText="1"/>
    </xf>
    <xf numFmtId="0" fontId="0" fillId="24" borderId="0" xfId="0" applyFill="1"/>
    <xf numFmtId="0" fontId="0" fillId="26" borderId="0" xfId="0" applyFill="1" applyAlignment="1">
      <alignment horizontal="center" wrapText="1"/>
    </xf>
    <xf numFmtId="0" fontId="0" fillId="27" borderId="0" xfId="0" applyFill="1" applyAlignment="1">
      <alignment horizontal="center" wrapText="1"/>
    </xf>
    <xf numFmtId="0" fontId="0" fillId="10" borderId="0" xfId="0" applyFill="1" applyAlignment="1">
      <alignment horizontal="center" wrapText="1"/>
    </xf>
    <xf numFmtId="165" fontId="17" fillId="13" borderId="0" xfId="0" applyNumberFormat="1" applyFont="1" applyFill="1"/>
    <xf numFmtId="3" fontId="0" fillId="25" borderId="0" xfId="0" applyNumberFormat="1" applyFill="1"/>
    <xf numFmtId="3" fontId="0" fillId="24" borderId="0" xfId="0" applyNumberFormat="1" applyFill="1"/>
    <xf numFmtId="3" fontId="0" fillId="26" borderId="0" xfId="0" applyNumberFormat="1" applyFill="1"/>
    <xf numFmtId="3" fontId="0" fillId="10" borderId="0" xfId="0" applyNumberFormat="1" applyFill="1"/>
    <xf numFmtId="166" fontId="0" fillId="0" borderId="3" xfId="0" applyNumberFormat="1" applyBorder="1"/>
    <xf numFmtId="0" fontId="18" fillId="8" borderId="0" xfId="0" applyFont="1" applyFill="1"/>
    <xf numFmtId="0" fontId="0" fillId="28" borderId="0" xfId="0" applyFill="1"/>
    <xf numFmtId="0" fontId="0" fillId="8" borderId="3" xfId="0" applyFill="1" applyBorder="1"/>
    <xf numFmtId="1" fontId="0" fillId="25" borderId="0" xfId="0" applyNumberFormat="1" applyFill="1"/>
    <xf numFmtId="1" fontId="0" fillId="24" borderId="0" xfId="0" applyNumberFormat="1" applyFill="1"/>
    <xf numFmtId="1" fontId="0" fillId="26" borderId="0" xfId="0" applyNumberFormat="1" applyFill="1"/>
    <xf numFmtId="1" fontId="0" fillId="10" borderId="0" xfId="0" applyNumberFormat="1" applyFill="1"/>
    <xf numFmtId="1" fontId="0" fillId="8" borderId="0" xfId="0" applyNumberFormat="1" applyFill="1"/>
    <xf numFmtId="167" fontId="0" fillId="0" borderId="3" xfId="0" applyNumberFormat="1" applyBorder="1"/>
    <xf numFmtId="164" fontId="0" fillId="25" borderId="0" xfId="0" applyNumberFormat="1" applyFill="1"/>
    <xf numFmtId="164" fontId="0" fillId="8" borderId="0" xfId="0" applyNumberFormat="1" applyFill="1" applyAlignment="1">
      <alignment horizontal="right" wrapText="1"/>
    </xf>
    <xf numFmtId="0" fontId="0" fillId="28" borderId="0" xfId="0" applyFill="1" applyAlignment="1">
      <alignment horizontal="right"/>
    </xf>
    <xf numFmtId="1" fontId="0" fillId="28" borderId="0" xfId="0" applyNumberFormat="1" applyFill="1"/>
    <xf numFmtId="167" fontId="0" fillId="12" borderId="3" xfId="0" applyNumberFormat="1" applyFill="1" applyBorder="1"/>
    <xf numFmtId="0" fontId="0" fillId="7" borderId="0" xfId="0" applyFill="1"/>
    <xf numFmtId="0" fontId="0" fillId="7" borderId="0" xfId="0" applyFill="1" applyAlignment="1">
      <alignment horizontal="right"/>
    </xf>
    <xf numFmtId="0" fontId="0" fillId="19" borderId="0" xfId="0" applyFill="1" applyAlignment="1">
      <alignment horizontal="left"/>
    </xf>
    <xf numFmtId="165" fontId="0" fillId="19" borderId="0" xfId="0" applyNumberFormat="1" applyFill="1" applyAlignment="1">
      <alignment horizontal="right"/>
    </xf>
    <xf numFmtId="0" fontId="0" fillId="6" borderId="0" xfId="0" applyFill="1"/>
    <xf numFmtId="0" fontId="0" fillId="6" borderId="0" xfId="0" applyFill="1" applyAlignment="1">
      <alignment horizontal="right"/>
    </xf>
    <xf numFmtId="167" fontId="0" fillId="14" borderId="3" xfId="0" applyNumberFormat="1" applyFill="1" applyBorder="1"/>
    <xf numFmtId="167" fontId="0" fillId="15" borderId="3" xfId="0" applyNumberFormat="1" applyFill="1" applyBorder="1"/>
    <xf numFmtId="172" fontId="0" fillId="25" borderId="0" xfId="0" applyNumberFormat="1" applyFill="1"/>
    <xf numFmtId="166" fontId="0" fillId="10" borderId="0" xfId="0" applyNumberFormat="1" applyFill="1"/>
    <xf numFmtId="166" fontId="0" fillId="8" borderId="0" xfId="0" applyNumberFormat="1" applyFill="1"/>
    <xf numFmtId="172" fontId="0" fillId="24" borderId="0" xfId="0" applyNumberFormat="1" applyFill="1"/>
    <xf numFmtId="166" fontId="0" fillId="25" borderId="0" xfId="0" applyNumberFormat="1" applyFill="1"/>
    <xf numFmtId="172" fontId="0" fillId="26" borderId="0" xfId="0" applyNumberFormat="1" applyFill="1" applyAlignment="1">
      <alignment horizontal="center" wrapText="1"/>
    </xf>
    <xf numFmtId="0" fontId="0" fillId="18" borderId="12" xfId="0" applyFill="1" applyBorder="1"/>
    <xf numFmtId="167" fontId="0" fillId="18" borderId="3" xfId="0" applyNumberFormat="1" applyFill="1" applyBorder="1"/>
    <xf numFmtId="166" fontId="0" fillId="26" borderId="0" xfId="0" applyNumberFormat="1" applyFill="1"/>
    <xf numFmtId="167" fontId="0" fillId="15" borderId="6" xfId="0" applyNumberFormat="1" applyFill="1" applyBorder="1"/>
    <xf numFmtId="2" fontId="0" fillId="24" borderId="0" xfId="0" applyNumberFormat="1" applyFill="1"/>
    <xf numFmtId="167" fontId="13" fillId="12" borderId="9" xfId="0" applyNumberFormat="1" applyFont="1" applyFill="1" applyBorder="1"/>
    <xf numFmtId="168" fontId="0" fillId="4" borderId="0" xfId="0" applyNumberFormat="1" applyFill="1"/>
    <xf numFmtId="172" fontId="0" fillId="10" borderId="0" xfId="0" applyNumberFormat="1" applyFill="1"/>
    <xf numFmtId="166" fontId="0" fillId="15" borderId="1" xfId="0" applyNumberFormat="1" applyFill="1" applyBorder="1"/>
    <xf numFmtId="0" fontId="19" fillId="7" borderId="0" xfId="0" applyFont="1" applyFill="1"/>
    <xf numFmtId="165" fontId="0" fillId="7" borderId="0" xfId="0" applyNumberFormat="1" applyFill="1"/>
    <xf numFmtId="164" fontId="0" fillId="0" borderId="0" xfId="0" applyNumberFormat="1" applyAlignment="1">
      <alignment horizontal="right" wrapText="1"/>
    </xf>
    <xf numFmtId="167" fontId="0" fillId="0" borderId="1" xfId="0" applyNumberFormat="1" applyBorder="1"/>
    <xf numFmtId="4" fontId="0" fillId="0" borderId="9" xfId="0" applyNumberFormat="1" applyBorder="1"/>
    <xf numFmtId="164" fontId="0" fillId="7" borderId="0" xfId="0" applyNumberFormat="1" applyFill="1"/>
    <xf numFmtId="0" fontId="0" fillId="29" borderId="0" xfId="0" applyFill="1" applyAlignment="1">
      <alignment horizontal="center"/>
    </xf>
    <xf numFmtId="0" fontId="0" fillId="29" borderId="0" xfId="0" applyFill="1"/>
    <xf numFmtId="0" fontId="0" fillId="29" borderId="0" xfId="0" applyFill="1" applyAlignment="1">
      <alignment horizontal="right"/>
    </xf>
    <xf numFmtId="165" fontId="0" fillId="29" borderId="0" xfId="0" applyNumberFormat="1" applyFill="1"/>
    <xf numFmtId="165" fontId="0" fillId="29" borderId="0" xfId="0" applyNumberFormat="1" applyFill="1" applyAlignment="1">
      <alignment horizontal="right"/>
    </xf>
    <xf numFmtId="0" fontId="0" fillId="30" borderId="0" xfId="0" applyFill="1" applyAlignment="1">
      <alignment horizontal="center"/>
    </xf>
    <xf numFmtId="0" fontId="0" fillId="30" borderId="0" xfId="0" applyFill="1"/>
    <xf numFmtId="0" fontId="0" fillId="30" borderId="0" xfId="0" applyFill="1" applyAlignment="1">
      <alignment horizontal="right"/>
    </xf>
    <xf numFmtId="164" fontId="0" fillId="30" borderId="0" xfId="0" applyNumberFormat="1" applyFill="1"/>
    <xf numFmtId="169" fontId="0" fillId="24" borderId="0" xfId="0" applyNumberFormat="1" applyFill="1"/>
    <xf numFmtId="169" fontId="0" fillId="0" borderId="0" xfId="0" applyNumberFormat="1"/>
    <xf numFmtId="165" fontId="0" fillId="30" borderId="0" xfId="0" applyNumberFormat="1" applyFill="1" applyAlignment="1">
      <alignment horizontal="right"/>
    </xf>
    <xf numFmtId="0" fontId="0" fillId="18" borderId="0" xfId="0" applyFill="1" applyAlignment="1">
      <alignment horizontal="center"/>
    </xf>
    <xf numFmtId="165" fontId="0" fillId="18" borderId="0" xfId="0" applyNumberFormat="1" applyFill="1" applyAlignment="1">
      <alignment horizontal="right"/>
    </xf>
    <xf numFmtId="165" fontId="4" fillId="13" borderId="0" xfId="1" applyNumberFormat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19" fillId="13" borderId="13" xfId="0" applyFont="1" applyFill="1" applyBorder="1" applyAlignment="1">
      <alignment horizontal="center"/>
    </xf>
    <xf numFmtId="0" fontId="19" fillId="13" borderId="0" xfId="0" applyFont="1" applyFill="1" applyAlignment="1">
      <alignment horizontal="center"/>
    </xf>
    <xf numFmtId="0" fontId="19" fillId="13" borderId="14" xfId="0" applyFont="1" applyFill="1" applyBorder="1" applyAlignment="1">
      <alignment horizontal="center"/>
    </xf>
    <xf numFmtId="166" fontId="0" fillId="0" borderId="13" xfId="0" applyNumberFormat="1" applyBorder="1"/>
    <xf numFmtId="166" fontId="0" fillId="0" borderId="14" xfId="0" applyNumberFormat="1" applyBorder="1"/>
    <xf numFmtId="0" fontId="0" fillId="0" borderId="13" xfId="0" applyBorder="1"/>
    <xf numFmtId="0" fontId="0" fillId="0" borderId="14" xfId="0" applyBorder="1"/>
    <xf numFmtId="3" fontId="0" fillId="27" borderId="0" xfId="0" applyNumberFormat="1" applyFill="1"/>
    <xf numFmtId="0" fontId="0" fillId="8" borderId="13" xfId="0" applyFill="1" applyBorder="1" applyAlignment="1">
      <alignment horizontal="center"/>
    </xf>
    <xf numFmtId="0" fontId="0" fillId="8" borderId="0" xfId="0" applyFill="1" applyAlignment="1">
      <alignment horizontal="center"/>
    </xf>
    <xf numFmtId="0" fontId="0" fillId="8" borderId="14" xfId="0" applyFill="1" applyBorder="1" applyAlignment="1">
      <alignment horizontal="center"/>
    </xf>
    <xf numFmtId="166" fontId="0" fillId="12" borderId="3" xfId="0" applyNumberFormat="1" applyFill="1" applyBorder="1"/>
    <xf numFmtId="172" fontId="0" fillId="0" borderId="0" xfId="0" applyNumberFormat="1"/>
    <xf numFmtId="0" fontId="0" fillId="28" borderId="0" xfId="0" applyFill="1" applyAlignment="1">
      <alignment horizontal="center"/>
    </xf>
    <xf numFmtId="173" fontId="0" fillId="0" borderId="0" xfId="0" applyNumberFormat="1"/>
    <xf numFmtId="172" fontId="0" fillId="0" borderId="14" xfId="0" applyNumberFormat="1" applyBorder="1"/>
    <xf numFmtId="1" fontId="0" fillId="4" borderId="0" xfId="0" applyNumberFormat="1" applyFill="1" applyAlignment="1">
      <alignment horizontal="right"/>
    </xf>
    <xf numFmtId="166" fontId="0" fillId="14" borderId="0" xfId="0" applyNumberFormat="1" applyFill="1"/>
    <xf numFmtId="164" fontId="0" fillId="7" borderId="0" xfId="0" applyNumberFormat="1" applyFill="1" applyAlignment="1">
      <alignment horizontal="right"/>
    </xf>
    <xf numFmtId="166" fontId="0" fillId="14" borderId="13" xfId="0" applyNumberFormat="1" applyFill="1" applyBorder="1"/>
    <xf numFmtId="166" fontId="0" fillId="14" borderId="14" xfId="0" applyNumberFormat="1" applyFill="1" applyBorder="1"/>
    <xf numFmtId="166" fontId="0" fillId="15" borderId="14" xfId="0" applyNumberFormat="1" applyFill="1" applyBorder="1"/>
    <xf numFmtId="2" fontId="0" fillId="15" borderId="0" xfId="0" applyNumberFormat="1" applyFill="1" applyAlignment="1">
      <alignment horizontal="right"/>
    </xf>
    <xf numFmtId="167" fontId="0" fillId="0" borderId="14" xfId="0" applyNumberFormat="1" applyBorder="1"/>
    <xf numFmtId="166" fontId="0" fillId="18" borderId="0" xfId="0" applyNumberFormat="1" applyFill="1"/>
    <xf numFmtId="166" fontId="0" fillId="18" borderId="14" xfId="0" applyNumberFormat="1" applyFill="1" applyBorder="1"/>
    <xf numFmtId="0" fontId="7" fillId="15" borderId="5" xfId="0" applyFont="1" applyFill="1" applyBorder="1"/>
    <xf numFmtId="166" fontId="7" fillId="15" borderId="0" xfId="0" applyNumberFormat="1" applyFont="1" applyFill="1"/>
    <xf numFmtId="166" fontId="7" fillId="15" borderId="15" xfId="0" applyNumberFormat="1" applyFont="1" applyFill="1" applyBorder="1"/>
    <xf numFmtId="166" fontId="13" fillId="12" borderId="0" xfId="0" applyNumberFormat="1" applyFont="1" applyFill="1"/>
    <xf numFmtId="167" fontId="0" fillId="12" borderId="9" xfId="0" applyNumberFormat="1" applyFill="1" applyBorder="1"/>
    <xf numFmtId="166" fontId="0" fillId="12" borderId="0" xfId="0" applyNumberFormat="1" applyFill="1"/>
    <xf numFmtId="166" fontId="0" fillId="12" borderId="14" xfId="0" applyNumberFormat="1" applyFill="1" applyBorder="1"/>
    <xf numFmtId="166" fontId="0" fillId="15" borderId="13" xfId="0" applyNumberFormat="1" applyFill="1" applyBorder="1"/>
    <xf numFmtId="164" fontId="20" fillId="3" borderId="0" xfId="0" applyNumberFormat="1" applyFont="1" applyFill="1"/>
    <xf numFmtId="164" fontId="20" fillId="3" borderId="16" xfId="0" applyNumberFormat="1" applyFont="1" applyFill="1" applyBorder="1"/>
    <xf numFmtId="164" fontId="20" fillId="3" borderId="4" xfId="0" applyNumberFormat="1" applyFont="1" applyFill="1" applyBorder="1"/>
    <xf numFmtId="164" fontId="20" fillId="3" borderId="17" xfId="0" applyNumberFormat="1" applyFont="1" applyFill="1" applyBorder="1"/>
    <xf numFmtId="4" fontId="0" fillId="0" borderId="0" xfId="0" applyNumberFormat="1"/>
    <xf numFmtId="167" fontId="0" fillId="10" borderId="0" xfId="0" applyNumberFormat="1" applyFill="1"/>
    <xf numFmtId="173" fontId="0" fillId="27" borderId="0" xfId="0" applyNumberFormat="1" applyFill="1"/>
    <xf numFmtId="1" fontId="0" fillId="22" borderId="0" xfId="0" applyNumberFormat="1" applyFill="1" applyAlignment="1">
      <alignment horizontal="right"/>
    </xf>
    <xf numFmtId="0" fontId="0" fillId="8" borderId="4" xfId="0" applyFill="1" applyBorder="1"/>
    <xf numFmtId="0" fontId="0" fillId="22" borderId="0" xfId="0" applyFill="1"/>
    <xf numFmtId="1" fontId="0" fillId="22" borderId="0" xfId="0" applyNumberFormat="1" applyFill="1"/>
    <xf numFmtId="1" fontId="0" fillId="4" borderId="0" xfId="0" applyNumberFormat="1" applyFill="1"/>
    <xf numFmtId="4" fontId="0" fillId="4" borderId="0" xfId="0" applyNumberFormat="1" applyFill="1"/>
    <xf numFmtId="164" fontId="0" fillId="20" borderId="0" xfId="0" applyNumberFormat="1" applyFill="1"/>
    <xf numFmtId="2" fontId="0" fillId="15" borderId="0" xfId="0" applyNumberFormat="1" applyFill="1"/>
    <xf numFmtId="1" fontId="0" fillId="15" borderId="0" xfId="0" applyNumberFormat="1" applyFill="1"/>
    <xf numFmtId="1" fontId="0" fillId="20" borderId="0" xfId="0" applyNumberFormat="1" applyFill="1"/>
    <xf numFmtId="0" fontId="0" fillId="23" borderId="0" xfId="0" applyFill="1" applyAlignment="1">
      <alignment horizontal="center"/>
    </xf>
    <xf numFmtId="1" fontId="0" fillId="23" borderId="0" xfId="0" applyNumberFormat="1" applyFill="1"/>
    <xf numFmtId="2" fontId="10" fillId="21" borderId="0" xfId="0" applyNumberFormat="1" applyFont="1" applyFill="1" applyAlignment="1">
      <alignment horizontal="right"/>
    </xf>
    <xf numFmtId="1" fontId="10" fillId="23" borderId="0" xfId="0" applyNumberFormat="1" applyFont="1" applyFill="1" applyAlignment="1">
      <alignment horizontal="right"/>
    </xf>
    <xf numFmtId="0" fontId="0" fillId="14" borderId="0" xfId="0" applyFill="1" applyAlignment="1">
      <alignment horizontal="center"/>
    </xf>
    <xf numFmtId="0" fontId="0" fillId="14" borderId="0" xfId="0" applyFill="1"/>
    <xf numFmtId="0" fontId="0" fillId="14" borderId="0" xfId="0" applyFill="1" applyAlignment="1">
      <alignment horizontal="right"/>
    </xf>
    <xf numFmtId="1" fontId="0" fillId="14" borderId="0" xfId="0" applyNumberFormat="1" applyFill="1"/>
    <xf numFmtId="0" fontId="19" fillId="31" borderId="13" xfId="0" applyFont="1" applyFill="1" applyBorder="1" applyAlignment="1">
      <alignment horizontal="center"/>
    </xf>
    <xf numFmtId="0" fontId="19" fillId="31" borderId="0" xfId="0" applyFont="1" applyFill="1" applyAlignment="1">
      <alignment horizontal="center"/>
    </xf>
    <xf numFmtId="0" fontId="19" fillId="31" borderId="14" xfId="0" applyFont="1" applyFill="1" applyBorder="1" applyAlignment="1">
      <alignment horizontal="center"/>
    </xf>
    <xf numFmtId="0" fontId="0" fillId="32" borderId="3" xfId="0" applyFill="1" applyBorder="1"/>
    <xf numFmtId="0" fontId="0" fillId="32" borderId="0" xfId="0" applyFill="1" applyAlignment="1">
      <alignment horizontal="center"/>
    </xf>
    <xf numFmtId="0" fontId="0" fillId="32" borderId="14" xfId="0" applyFill="1" applyBorder="1" applyAlignment="1">
      <alignment horizontal="center"/>
    </xf>
    <xf numFmtId="167" fontId="0" fillId="33" borderId="3" xfId="0" applyNumberFormat="1" applyFill="1" applyBorder="1"/>
    <xf numFmtId="167" fontId="0" fillId="33" borderId="14" xfId="0" applyNumberFormat="1" applyFill="1" applyBorder="1"/>
    <xf numFmtId="167" fontId="0" fillId="34" borderId="3" xfId="0" applyNumberFormat="1" applyFill="1" applyBorder="1"/>
    <xf numFmtId="166" fontId="0" fillId="34" borderId="0" xfId="0" applyNumberFormat="1" applyFill="1"/>
    <xf numFmtId="166" fontId="0" fillId="34" borderId="13" xfId="0" applyNumberFormat="1" applyFill="1" applyBorder="1"/>
    <xf numFmtId="167" fontId="7" fillId="15" borderId="18" xfId="0" applyNumberFormat="1" applyFont="1" applyFill="1" applyBorder="1"/>
    <xf numFmtId="166" fontId="7" fillId="15" borderId="7" xfId="0" applyNumberFormat="1" applyFont="1" applyFill="1" applyBorder="1"/>
    <xf numFmtId="172" fontId="0" fillId="27" borderId="0" xfId="0" applyNumberFormat="1" applyFill="1"/>
    <xf numFmtId="167" fontId="0" fillId="15" borderId="14" xfId="0" applyNumberFormat="1" applyFill="1" applyBorder="1"/>
    <xf numFmtId="167" fontId="0" fillId="33" borderId="9" xfId="0" applyNumberFormat="1" applyFill="1" applyBorder="1"/>
    <xf numFmtId="166" fontId="0" fillId="33" borderId="14" xfId="0" applyNumberFormat="1" applyFill="1" applyBorder="1"/>
    <xf numFmtId="172" fontId="0" fillId="24" borderId="4" xfId="0" applyNumberFormat="1" applyFill="1" applyBorder="1"/>
    <xf numFmtId="167" fontId="0" fillId="0" borderId="19" xfId="0" applyNumberFormat="1" applyBorder="1"/>
    <xf numFmtId="4" fontId="0" fillId="0" borderId="17" xfId="0" applyNumberFormat="1" applyBorder="1"/>
    <xf numFmtId="1" fontId="0" fillId="8" borderId="0" xfId="0" applyNumberFormat="1" applyFill="1" applyAlignment="1">
      <alignment horizontal="right"/>
    </xf>
    <xf numFmtId="1" fontId="0" fillId="8" borderId="4" xfId="0" applyNumberFormat="1" applyFill="1" applyBorder="1"/>
    <xf numFmtId="0" fontId="12" fillId="7" borderId="0" xfId="0" applyFont="1" applyFill="1"/>
    <xf numFmtId="165" fontId="0" fillId="7" borderId="0" xfId="0" applyNumberFormat="1" applyFill="1" applyAlignment="1">
      <alignment horizontal="right"/>
    </xf>
    <xf numFmtId="1" fontId="0" fillId="7" borderId="0" xfId="0" applyNumberFormat="1" applyFill="1"/>
    <xf numFmtId="1" fontId="0" fillId="18" borderId="0" xfId="0" applyNumberFormat="1" applyFill="1"/>
    <xf numFmtId="168" fontId="0" fillId="8" borderId="0" xfId="0" applyNumberFormat="1" applyFill="1"/>
    <xf numFmtId="4" fontId="0" fillId="22" borderId="0" xfId="0" applyNumberFormat="1" applyFill="1" applyAlignment="1">
      <alignment horizontal="right"/>
    </xf>
    <xf numFmtId="1" fontId="11" fillId="13" borderId="0" xfId="0" applyNumberFormat="1" applyFont="1" applyFill="1" applyAlignment="1">
      <alignment horizontal="right"/>
    </xf>
    <xf numFmtId="0" fontId="22" fillId="4" borderId="0" xfId="0" applyFont="1" applyFill="1"/>
    <xf numFmtId="2" fontId="10" fillId="15" borderId="0" xfId="0" applyNumberFormat="1" applyFont="1" applyFill="1" applyAlignment="1">
      <alignment horizontal="right"/>
    </xf>
    <xf numFmtId="0" fontId="20" fillId="13" borderId="0" xfId="0" applyFont="1" applyFill="1"/>
    <xf numFmtId="0" fontId="23" fillId="35" borderId="0" xfId="0" applyFont="1" applyFill="1"/>
    <xf numFmtId="0" fontId="23" fillId="36" borderId="0" xfId="0" applyFont="1" applyFill="1"/>
    <xf numFmtId="0" fontId="0" fillId="37" borderId="0" xfId="0" applyFill="1"/>
    <xf numFmtId="0" fontId="0" fillId="37" borderId="0" xfId="0" applyFill="1" applyAlignment="1">
      <alignment horizontal="right"/>
    </xf>
    <xf numFmtId="1" fontId="0" fillId="37" borderId="0" xfId="0" applyNumberFormat="1" applyFill="1"/>
    <xf numFmtId="3" fontId="0" fillId="38" borderId="2" xfId="0" applyNumberFormat="1" applyFill="1" applyBorder="1"/>
    <xf numFmtId="0" fontId="0" fillId="39" borderId="0" xfId="0" applyFill="1" applyAlignment="1">
      <alignment horizontal="left"/>
    </xf>
    <xf numFmtId="3" fontId="0" fillId="39" borderId="0" xfId="0" applyNumberFormat="1" applyFill="1" applyAlignment="1">
      <alignment horizontal="right"/>
    </xf>
    <xf numFmtId="0" fontId="0" fillId="40" borderId="0" xfId="0" applyFill="1"/>
    <xf numFmtId="0" fontId="0" fillId="40" borderId="0" xfId="0" applyFill="1" applyAlignment="1">
      <alignment horizontal="right"/>
    </xf>
    <xf numFmtId="0" fontId="0" fillId="40" borderId="4" xfId="0" applyFill="1" applyBorder="1"/>
    <xf numFmtId="0" fontId="0" fillId="40" borderId="4" xfId="0" applyFill="1" applyBorder="1" applyAlignment="1">
      <alignment horizontal="right"/>
    </xf>
    <xf numFmtId="3" fontId="0" fillId="37" borderId="0" xfId="0" applyNumberFormat="1" applyFill="1"/>
    <xf numFmtId="1" fontId="0" fillId="19" borderId="0" xfId="0" applyNumberFormat="1" applyFill="1"/>
    <xf numFmtId="164" fontId="0" fillId="21" borderId="0" xfId="0" applyNumberFormat="1" applyFill="1"/>
    <xf numFmtId="2" fontId="0" fillId="19" borderId="0" xfId="0" applyNumberFormat="1" applyFill="1"/>
    <xf numFmtId="1" fontId="0" fillId="40" borderId="0" xfId="0" applyNumberFormat="1" applyFill="1"/>
    <xf numFmtId="0" fontId="24" fillId="36" borderId="0" xfId="0" applyFont="1" applyFill="1"/>
    <xf numFmtId="0" fontId="24" fillId="36" borderId="0" xfId="0" applyFont="1" applyFill="1" applyAlignment="1">
      <alignment horizontal="right"/>
    </xf>
    <xf numFmtId="0" fontId="0" fillId="0" borderId="20" xfId="0" applyBorder="1"/>
    <xf numFmtId="0" fontId="0" fillId="0" borderId="21" xfId="0" applyBorder="1"/>
    <xf numFmtId="0" fontId="27" fillId="0" borderId="20" xfId="0" applyFont="1" applyBorder="1"/>
    <xf numFmtId="166" fontId="27" fillId="0" borderId="0" xfId="0" applyNumberFormat="1" applyFont="1"/>
    <xf numFmtId="172" fontId="27" fillId="0" borderId="22" xfId="0" applyNumberFormat="1" applyFont="1" applyBorder="1"/>
    <xf numFmtId="0" fontId="0" fillId="0" borderId="23" xfId="0" applyBorder="1"/>
    <xf numFmtId="0" fontId="0" fillId="0" borderId="24" xfId="0" applyBorder="1"/>
    <xf numFmtId="166" fontId="0" fillId="0" borderId="24" xfId="0" applyNumberFormat="1" applyBorder="1"/>
    <xf numFmtId="166" fontId="0" fillId="0" borderId="25" xfId="0" applyNumberFormat="1" applyBorder="1"/>
    <xf numFmtId="0" fontId="0" fillId="41" borderId="0" xfId="0" applyFill="1"/>
    <xf numFmtId="0" fontId="0" fillId="42" borderId="0" xfId="0" applyFill="1"/>
    <xf numFmtId="0" fontId="0" fillId="43" borderId="0" xfId="0" applyFill="1"/>
    <xf numFmtId="0" fontId="0" fillId="44" borderId="0" xfId="0" applyFill="1"/>
    <xf numFmtId="0" fontId="4" fillId="0" borderId="0" xfId="1"/>
    <xf numFmtId="0" fontId="29" fillId="45" borderId="13" xfId="0" applyFont="1" applyFill="1" applyBorder="1" applyAlignment="1">
      <alignment horizontal="center"/>
    </xf>
    <xf numFmtId="0" fontId="29" fillId="45" borderId="0" xfId="0" applyFont="1" applyFill="1" applyAlignment="1">
      <alignment horizontal="center"/>
    </xf>
    <xf numFmtId="0" fontId="29" fillId="45" borderId="14" xfId="0" applyFont="1" applyFill="1" applyBorder="1" applyAlignment="1">
      <alignment horizontal="center"/>
    </xf>
    <xf numFmtId="3" fontId="0" fillId="46" borderId="2" xfId="0" applyNumberFormat="1" applyFill="1" applyBorder="1"/>
    <xf numFmtId="3" fontId="0" fillId="47" borderId="2" xfId="0" applyNumberFormat="1" applyFill="1" applyBorder="1"/>
    <xf numFmtId="3" fontId="0" fillId="48" borderId="2" xfId="0" applyNumberFormat="1" applyFill="1" applyBorder="1"/>
    <xf numFmtId="3" fontId="0" fillId="49" borderId="2" xfId="0" applyNumberFormat="1" applyFill="1" applyBorder="1"/>
    <xf numFmtId="3" fontId="24" fillId="0" borderId="0" xfId="0" applyNumberFormat="1" applyFont="1"/>
    <xf numFmtId="0" fontId="5" fillId="50" borderId="26" xfId="0" applyFont="1" applyFill="1" applyBorder="1"/>
    <xf numFmtId="0" fontId="0" fillId="50" borderId="13" xfId="0" applyFill="1" applyBorder="1"/>
    <xf numFmtId="3" fontId="0" fillId="50" borderId="3" xfId="0" applyNumberFormat="1" applyFill="1" applyBorder="1"/>
    <xf numFmtId="3" fontId="0" fillId="50" borderId="0" xfId="0" applyNumberFormat="1" applyFill="1"/>
    <xf numFmtId="3" fontId="0" fillId="51" borderId="3" xfId="0" applyNumberFormat="1" applyFill="1" applyBorder="1"/>
    <xf numFmtId="0" fontId="0" fillId="50" borderId="0" xfId="0" applyFill="1"/>
    <xf numFmtId="3" fontId="0" fillId="52" borderId="3" xfId="0" applyNumberFormat="1" applyFill="1" applyBorder="1"/>
    <xf numFmtId="3" fontId="0" fillId="53" borderId="3" xfId="0" applyNumberFormat="1" applyFill="1" applyBorder="1"/>
    <xf numFmtId="3" fontId="0" fillId="54" borderId="3" xfId="0" applyNumberFormat="1" applyFill="1" applyBorder="1"/>
    <xf numFmtId="3" fontId="7" fillId="53" borderId="0" xfId="0" applyNumberFormat="1" applyFont="1" applyFill="1"/>
    <xf numFmtId="3" fontId="0" fillId="51" borderId="6" xfId="0" applyNumberFormat="1" applyFill="1" applyBorder="1"/>
    <xf numFmtId="3" fontId="0" fillId="53" borderId="1" xfId="0" applyNumberFormat="1" applyFill="1" applyBorder="1"/>
    <xf numFmtId="164" fontId="14" fillId="55" borderId="9" xfId="0" applyNumberFormat="1" applyFont="1" applyFill="1" applyBorder="1"/>
    <xf numFmtId="0" fontId="26" fillId="0" borderId="0" xfId="0" applyFont="1" applyAlignment="1">
      <alignment horizontal="center"/>
    </xf>
    <xf numFmtId="3" fontId="0" fillId="56" borderId="2" xfId="0" applyNumberFormat="1" applyFill="1" applyBorder="1"/>
    <xf numFmtId="0" fontId="27" fillId="0" borderId="0" xfId="0" applyFont="1"/>
    <xf numFmtId="0" fontId="27" fillId="0" borderId="24" xfId="0" applyFont="1" applyBorder="1"/>
    <xf numFmtId="3" fontId="24" fillId="36" borderId="0" xfId="0" applyNumberFormat="1" applyFont="1" applyFill="1" applyAlignment="1">
      <alignment horizontal="right"/>
    </xf>
    <xf numFmtId="167" fontId="27" fillId="0" borderId="22" xfId="0" applyNumberFormat="1" applyFont="1" applyBorder="1"/>
    <xf numFmtId="167" fontId="27" fillId="0" borderId="0" xfId="0" applyNumberFormat="1" applyFont="1"/>
    <xf numFmtId="167" fontId="27" fillId="0" borderId="24" xfId="0" applyNumberFormat="1" applyFont="1" applyBorder="1"/>
    <xf numFmtId="2" fontId="0" fillId="22" borderId="0" xfId="0" applyNumberFormat="1" applyFill="1" applyAlignment="1">
      <alignment horizontal="right"/>
    </xf>
    <xf numFmtId="168" fontId="0" fillId="15" borderId="0" xfId="0" applyNumberFormat="1" applyFill="1" applyAlignment="1">
      <alignment horizontal="right"/>
    </xf>
    <xf numFmtId="0" fontId="30" fillId="0" borderId="0" xfId="0" applyFont="1"/>
    <xf numFmtId="0" fontId="0" fillId="8" borderId="0" xfId="0" applyFill="1" applyAlignment="1">
      <alignment horizontal="right" wrapText="1"/>
    </xf>
    <xf numFmtId="0" fontId="31" fillId="0" borderId="0" xfId="0" applyFont="1"/>
    <xf numFmtId="0" fontId="32" fillId="0" borderId="0" xfId="0" applyFont="1"/>
    <xf numFmtId="3" fontId="32" fillId="0" borderId="0" xfId="0" applyNumberFormat="1" applyFont="1"/>
    <xf numFmtId="0" fontId="33" fillId="0" borderId="0" xfId="0" applyFont="1"/>
    <xf numFmtId="0" fontId="28" fillId="57" borderId="13" xfId="0" applyFont="1" applyFill="1" applyBorder="1" applyAlignment="1">
      <alignment horizontal="center"/>
    </xf>
    <xf numFmtId="0" fontId="0" fillId="57" borderId="0" xfId="0" applyFill="1" applyAlignment="1">
      <alignment horizontal="center"/>
    </xf>
    <xf numFmtId="0" fontId="0" fillId="57" borderId="0" xfId="0" applyFill="1"/>
    <xf numFmtId="0" fontId="28" fillId="0" borderId="26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9" xfId="0" applyBorder="1" applyAlignment="1">
      <alignment horizontal="center"/>
    </xf>
    <xf numFmtId="0" fontId="28" fillId="0" borderId="1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23" fillId="36" borderId="0" xfId="0" applyFont="1" applyFill="1"/>
    <xf numFmtId="0" fontId="0" fillId="0" borderId="21" xfId="0" applyBorder="1"/>
    <xf numFmtId="0" fontId="23" fillId="36" borderId="20" xfId="0" applyFont="1" applyFill="1" applyBorder="1"/>
    <xf numFmtId="0" fontId="25" fillId="4" borderId="20" xfId="0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0" fontId="0" fillId="10" borderId="0" xfId="0" applyFill="1" applyAlignment="1">
      <alignment horizontal="center"/>
    </xf>
    <xf numFmtId="0" fontId="0" fillId="26" borderId="0" xfId="0" applyFill="1" applyAlignment="1">
      <alignment horizontal="center"/>
    </xf>
    <xf numFmtId="0" fontId="5" fillId="0" borderId="1" xfId="0" applyFont="1" applyBorder="1" applyAlignment="1">
      <alignment horizontal="center"/>
    </xf>
  </cellXfs>
  <cellStyles count="3">
    <cellStyle name="Hivatkozás" xfId="1" builtinId="8"/>
    <cellStyle name="Magyarázó szöveg" xfId="2" builtinId="53" customBuiltin="1"/>
    <cellStyle name="Normá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E2EFDA"/>
      <rgbColor rgb="FF0000FF"/>
      <rgbColor rgb="FFFFFF00"/>
      <rgbColor rgb="FFFF00FF"/>
      <rgbColor rgb="FFD9E1F2"/>
      <rgbColor rgb="FFCC0000"/>
      <rgbColor rgb="FF006600"/>
      <rgbColor rgb="FF000080"/>
      <rgbColor rgb="FF996600"/>
      <rgbColor rgb="FF800080"/>
      <rgbColor rgb="FFE3E2E4"/>
      <rgbColor rgb="FFBFBFBF"/>
      <rgbColor rgb="FF808080"/>
      <rgbColor rgb="FF8FAADC"/>
      <rgbColor rgb="FFDBDBDB"/>
      <rgbColor rgb="FFFFFFCC"/>
      <rgbColor rgb="FFDEEBF7"/>
      <rgbColor rgb="FF660066"/>
      <rgbColor rgb="FFFC645D"/>
      <rgbColor rgb="FF0563C1"/>
      <rgbColor rgb="FFBDD7EE"/>
      <rgbColor rgb="FF000080"/>
      <rgbColor rgb="FFFF00FF"/>
      <rgbColor rgb="FFFFD966"/>
      <rgbColor rgb="FFDAE3F3"/>
      <rgbColor rgb="FF800080"/>
      <rgbColor rgb="FF800000"/>
      <rgbColor rgb="FFEDEDED"/>
      <rgbColor rgb="FF0000FF"/>
      <rgbColor rgb="FFC6E0B4"/>
      <rgbColor rgb="FFE2F0D9"/>
      <rgbColor rgb="FFCCFFCC"/>
      <rgbColor rgb="FFFFE699"/>
      <rgbColor rgb="FF9DC3E6"/>
      <rgbColor rgb="FFF4B183"/>
      <rgbColor rgb="FFB4C6E7"/>
      <rgbColor rgb="FFF8CBAD"/>
      <rgbColor rgb="FFD0CECE"/>
      <rgbColor rgb="FFA9D18E"/>
      <rgbColor rgb="FFA9D08E"/>
      <rgbColor rgb="FFFFC000"/>
      <rgbColor rgb="FFBF9000"/>
      <rgbColor rgb="FFFFCCCC"/>
      <rgbColor rgb="FFB4C7E7"/>
      <rgbColor rgb="FFADB9CA"/>
      <rgbColor rgb="FF003366"/>
      <rgbColor rgb="FFC5E0B4"/>
      <rgbColor rgb="FF003300"/>
      <rgbColor rgb="FF333300"/>
      <rgbColor rgb="FFFBE5D6"/>
      <rgbColor rgb="FFDDDDDD"/>
      <rgbColor rgb="FFF2F2F2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152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850900</xdr:colOff>
      <xdr:row>72</xdr:row>
      <xdr:rowOff>0</xdr:rowOff>
    </xdr:to>
    <xdr:sp macro="" textlink="">
      <xdr:nvSpPr>
        <xdr:cNvPr id="1054" name="shapetype_202" hidden="1">
          <a:extLst>
            <a:ext uri="{FF2B5EF4-FFF2-40B4-BE49-F238E27FC236}">
              <a16:creationId xmlns:a16="http://schemas.microsoft.com/office/drawing/2014/main" id="{00000000-0008-0000-0100-00001E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850900</xdr:colOff>
      <xdr:row>72</xdr:row>
      <xdr:rowOff>0</xdr:rowOff>
    </xdr:to>
    <xdr:sp macro="" textlink="">
      <xdr:nvSpPr>
        <xdr:cNvPr id="1052" name="shapetype_202" hidden="1">
          <a:extLst>
            <a:ext uri="{FF2B5EF4-FFF2-40B4-BE49-F238E27FC236}">
              <a16:creationId xmlns:a16="http://schemas.microsoft.com/office/drawing/2014/main" id="{00000000-0008-0000-0100-00001C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850900</xdr:colOff>
      <xdr:row>72</xdr:row>
      <xdr:rowOff>0</xdr:rowOff>
    </xdr:to>
    <xdr:sp macro="" textlink="">
      <xdr:nvSpPr>
        <xdr:cNvPr id="1050" name="shapetype_202" hidden="1">
          <a:extLst>
            <a:ext uri="{FF2B5EF4-FFF2-40B4-BE49-F238E27FC236}">
              <a16:creationId xmlns:a16="http://schemas.microsoft.com/office/drawing/2014/main" id="{00000000-0008-0000-0100-00001A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850900</xdr:colOff>
      <xdr:row>72</xdr:row>
      <xdr:rowOff>0</xdr:rowOff>
    </xdr:to>
    <xdr:sp macro="" textlink="">
      <xdr:nvSpPr>
        <xdr:cNvPr id="1048" name="shapetype_202" hidden="1">
          <a:extLst>
            <a:ext uri="{FF2B5EF4-FFF2-40B4-BE49-F238E27FC236}">
              <a16:creationId xmlns:a16="http://schemas.microsoft.com/office/drawing/2014/main" id="{00000000-0008-0000-0100-000018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850900</xdr:colOff>
      <xdr:row>72</xdr:row>
      <xdr:rowOff>0</xdr:rowOff>
    </xdr:to>
    <xdr:sp macro="" textlink="">
      <xdr:nvSpPr>
        <xdr:cNvPr id="1046" name="shapetype_202" hidden="1">
          <a:extLst>
            <a:ext uri="{FF2B5EF4-FFF2-40B4-BE49-F238E27FC236}">
              <a16:creationId xmlns:a16="http://schemas.microsoft.com/office/drawing/2014/main" id="{00000000-0008-0000-0100-000016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850900</xdr:colOff>
      <xdr:row>72</xdr:row>
      <xdr:rowOff>0</xdr:rowOff>
    </xdr:to>
    <xdr:sp macro="" textlink="">
      <xdr:nvSpPr>
        <xdr:cNvPr id="1044" name="shapetype_202" hidden="1">
          <a:extLst>
            <a:ext uri="{FF2B5EF4-FFF2-40B4-BE49-F238E27FC236}">
              <a16:creationId xmlns:a16="http://schemas.microsoft.com/office/drawing/2014/main" id="{00000000-0008-0000-0100-00001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850900</xdr:colOff>
      <xdr:row>72</xdr:row>
      <xdr:rowOff>0</xdr:rowOff>
    </xdr:to>
    <xdr:sp macro="" textlink="">
      <xdr:nvSpPr>
        <xdr:cNvPr id="1042" name="shapetype_202" hidden="1">
          <a:extLst>
            <a:ext uri="{FF2B5EF4-FFF2-40B4-BE49-F238E27FC236}">
              <a16:creationId xmlns:a16="http://schemas.microsoft.com/office/drawing/2014/main" id="{00000000-0008-0000-0100-00001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850900</xdr:colOff>
      <xdr:row>72</xdr:row>
      <xdr:rowOff>0</xdr:rowOff>
    </xdr:to>
    <xdr:sp macro="" textlink="">
      <xdr:nvSpPr>
        <xdr:cNvPr id="1040" name="shapetype_202" hidden="1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850900</xdr:colOff>
      <xdr:row>72</xdr:row>
      <xdr:rowOff>0</xdr:rowOff>
    </xdr:to>
    <xdr:sp macro="" textlink="">
      <xdr:nvSpPr>
        <xdr:cNvPr id="1038" name="shapetype_202" hidden="1">
          <a:extLst>
            <a:ext uri="{FF2B5EF4-FFF2-40B4-BE49-F238E27FC236}">
              <a16:creationId xmlns:a16="http://schemas.microsoft.com/office/drawing/2014/main" id="{00000000-0008-0000-0100-00000E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850900</xdr:colOff>
      <xdr:row>72</xdr:row>
      <xdr:rowOff>0</xdr:rowOff>
    </xdr:to>
    <xdr:sp macro="" textlink="">
      <xdr:nvSpPr>
        <xdr:cNvPr id="1036" name="shapetype_202" hidden="1">
          <a:extLst>
            <a:ext uri="{FF2B5EF4-FFF2-40B4-BE49-F238E27FC236}">
              <a16:creationId xmlns:a16="http://schemas.microsoft.com/office/drawing/2014/main" id="{00000000-0008-0000-0100-00000C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850900</xdr:colOff>
      <xdr:row>72</xdr:row>
      <xdr:rowOff>0</xdr:rowOff>
    </xdr:to>
    <xdr:sp macro="" textlink="">
      <xdr:nvSpPr>
        <xdr:cNvPr id="1034" name="shapetype_202" hidden="1">
          <a:extLst>
            <a:ext uri="{FF2B5EF4-FFF2-40B4-BE49-F238E27FC236}">
              <a16:creationId xmlns:a16="http://schemas.microsoft.com/office/drawing/2014/main" id="{00000000-0008-0000-0100-00000A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850900</xdr:colOff>
      <xdr:row>72</xdr:row>
      <xdr:rowOff>0</xdr:rowOff>
    </xdr:to>
    <xdr:sp macro="" textlink="">
      <xdr:nvSpPr>
        <xdr:cNvPr id="1032" name="shapetype_202" hidden="1">
          <a:extLst>
            <a:ext uri="{FF2B5EF4-FFF2-40B4-BE49-F238E27FC236}">
              <a16:creationId xmlns:a16="http://schemas.microsoft.com/office/drawing/2014/main" id="{00000000-0008-0000-0100-000008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850900</xdr:colOff>
      <xdr:row>72</xdr:row>
      <xdr:rowOff>0</xdr:rowOff>
    </xdr:to>
    <xdr:sp macro="" textlink="">
      <xdr:nvSpPr>
        <xdr:cNvPr id="1030" name="shapetype_202" hidden="1">
          <a:extLst>
            <a:ext uri="{FF2B5EF4-FFF2-40B4-BE49-F238E27FC236}">
              <a16:creationId xmlns:a16="http://schemas.microsoft.com/office/drawing/2014/main" id="{00000000-0008-0000-0100-000006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850900</xdr:colOff>
      <xdr:row>72</xdr:row>
      <xdr:rowOff>0</xdr:rowOff>
    </xdr:to>
    <xdr:sp macro="" textlink="">
      <xdr:nvSpPr>
        <xdr:cNvPr id="1028" name="shapetype_202" hidden="1">
          <a:extLs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850900</xdr:colOff>
      <xdr:row>72</xdr:row>
      <xdr:rowOff>0</xdr:rowOff>
    </xdr:to>
    <xdr:sp macro="" textlink="">
      <xdr:nvSpPr>
        <xdr:cNvPr id="1026" name="shapetype_202" hidden="1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1993900</xdr:colOff>
          <xdr:row>10</xdr:row>
          <xdr:rowOff>101600</xdr:rowOff>
        </xdr:from>
        <xdr:to>
          <xdr:col>8</xdr:col>
          <xdr:colOff>838200</xdr:colOff>
          <xdr:row>12</xdr:row>
          <xdr:rowOff>177800</xdr:rowOff>
        </xdr:to>
        <xdr:sp macro="" textlink="">
          <xdr:nvSpPr>
            <xdr:cNvPr id="1100" name="Button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1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11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Min</a:t>
              </a:r>
            </a:p>
            <a:p>
              <a:pPr algn="ctr" rtl="0">
                <a:defRPr sz="1000"/>
              </a:pPr>
              <a:r>
                <a:rPr lang="hu-HU" sz="11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diaper  price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1993900</xdr:colOff>
          <xdr:row>16</xdr:row>
          <xdr:rowOff>177800</xdr:rowOff>
        </xdr:from>
        <xdr:to>
          <xdr:col>8</xdr:col>
          <xdr:colOff>838200</xdr:colOff>
          <xdr:row>19</xdr:row>
          <xdr:rowOff>12700</xdr:rowOff>
        </xdr:to>
        <xdr:sp macro="" textlink="">
          <xdr:nvSpPr>
            <xdr:cNvPr id="1101" name="Button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1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11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Max energy </a:t>
              </a:r>
            </a:p>
            <a:p>
              <a:pPr algn="ctr" rtl="0">
                <a:defRPr sz="1000"/>
              </a:pPr>
              <a:r>
                <a:rPr lang="hu-HU" sz="11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price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2006600</xdr:colOff>
          <xdr:row>19</xdr:row>
          <xdr:rowOff>114300</xdr:rowOff>
        </xdr:from>
        <xdr:to>
          <xdr:col>8</xdr:col>
          <xdr:colOff>850900</xdr:colOff>
          <xdr:row>21</xdr:row>
          <xdr:rowOff>177800</xdr:rowOff>
        </xdr:to>
        <xdr:sp macro="" textlink="">
          <xdr:nvSpPr>
            <xdr:cNvPr id="1102" name="Button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1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11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Max slaries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88900</xdr:colOff>
          <xdr:row>10</xdr:row>
          <xdr:rowOff>114300</xdr:rowOff>
        </xdr:from>
        <xdr:to>
          <xdr:col>11</xdr:col>
          <xdr:colOff>990600</xdr:colOff>
          <xdr:row>12</xdr:row>
          <xdr:rowOff>190500</xdr:rowOff>
        </xdr:to>
        <xdr:sp macro="" textlink="">
          <xdr:nvSpPr>
            <xdr:cNvPr id="1103" name="Button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1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11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Min soil  price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17</xdr:row>
          <xdr:rowOff>38100</xdr:rowOff>
        </xdr:from>
        <xdr:to>
          <xdr:col>11</xdr:col>
          <xdr:colOff>977900</xdr:colOff>
          <xdr:row>19</xdr:row>
          <xdr:rowOff>50800</xdr:rowOff>
        </xdr:to>
        <xdr:sp macro="" textlink="">
          <xdr:nvSpPr>
            <xdr:cNvPr id="1104" name="Button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1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11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Max energy </a:t>
              </a:r>
            </a:p>
            <a:p>
              <a:pPr algn="ctr" rtl="0">
                <a:defRPr sz="1000"/>
              </a:pPr>
              <a:r>
                <a:rPr lang="hu-HU" sz="11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prices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63500</xdr:colOff>
          <xdr:row>19</xdr:row>
          <xdr:rowOff>139700</xdr:rowOff>
        </xdr:from>
        <xdr:to>
          <xdr:col>11</xdr:col>
          <xdr:colOff>965200</xdr:colOff>
          <xdr:row>22</xdr:row>
          <xdr:rowOff>12700</xdr:rowOff>
        </xdr:to>
        <xdr:sp macro="" textlink="">
          <xdr:nvSpPr>
            <xdr:cNvPr id="1105" name="Button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1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11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Max slaries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152400</xdr:colOff>
          <xdr:row>10</xdr:row>
          <xdr:rowOff>114300</xdr:rowOff>
        </xdr:from>
        <xdr:to>
          <xdr:col>17</xdr:col>
          <xdr:colOff>495300</xdr:colOff>
          <xdr:row>13</xdr:row>
          <xdr:rowOff>0</xdr:rowOff>
        </xdr:to>
        <xdr:sp macro="" textlink="">
          <xdr:nvSpPr>
            <xdr:cNvPr id="1106" name="Button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1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11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Min biochar  price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152400</xdr:colOff>
          <xdr:row>17</xdr:row>
          <xdr:rowOff>38100</xdr:rowOff>
        </xdr:from>
        <xdr:to>
          <xdr:col>17</xdr:col>
          <xdr:colOff>469900</xdr:colOff>
          <xdr:row>19</xdr:row>
          <xdr:rowOff>63500</xdr:rowOff>
        </xdr:to>
        <xdr:sp macro="" textlink="">
          <xdr:nvSpPr>
            <xdr:cNvPr id="1107" name="Button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1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11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Max energy </a:t>
              </a:r>
            </a:p>
            <a:p>
              <a:pPr algn="ctr" rtl="0">
                <a:defRPr sz="1000"/>
              </a:pPr>
              <a:r>
                <a:rPr lang="hu-HU" sz="11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prices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165100</xdr:colOff>
          <xdr:row>19</xdr:row>
          <xdr:rowOff>177800</xdr:rowOff>
        </xdr:from>
        <xdr:to>
          <xdr:col>17</xdr:col>
          <xdr:colOff>469900</xdr:colOff>
          <xdr:row>22</xdr:row>
          <xdr:rowOff>50800</xdr:rowOff>
        </xdr:to>
        <xdr:sp macro="" textlink="">
          <xdr:nvSpPr>
            <xdr:cNvPr id="1108" name="Button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1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11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Max slaries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101600</xdr:colOff>
          <xdr:row>13</xdr:row>
          <xdr:rowOff>88900</xdr:rowOff>
        </xdr:from>
        <xdr:to>
          <xdr:col>11</xdr:col>
          <xdr:colOff>1003300</xdr:colOff>
          <xdr:row>15</xdr:row>
          <xdr:rowOff>165100</xdr:rowOff>
        </xdr:to>
        <xdr:sp macro="" textlink="">
          <xdr:nvSpPr>
            <xdr:cNvPr id="1110" name="Button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1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11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Min soil  price to cover inlays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165100</xdr:colOff>
          <xdr:row>13</xdr:row>
          <xdr:rowOff>88900</xdr:rowOff>
        </xdr:from>
        <xdr:to>
          <xdr:col>17</xdr:col>
          <xdr:colOff>508000</xdr:colOff>
          <xdr:row>15</xdr:row>
          <xdr:rowOff>177800</xdr:rowOff>
        </xdr:to>
        <xdr:sp macro="" textlink="">
          <xdr:nvSpPr>
            <xdr:cNvPr id="1111" name="Button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1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11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Min biochar  price to cover inlays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317500</xdr:colOff>
          <xdr:row>11</xdr:row>
          <xdr:rowOff>127000</xdr:rowOff>
        </xdr:from>
        <xdr:to>
          <xdr:col>7</xdr:col>
          <xdr:colOff>1485900</xdr:colOff>
          <xdr:row>15</xdr:row>
          <xdr:rowOff>63500</xdr:rowOff>
        </xdr:to>
        <xdr:sp macro="" textlink="">
          <xdr:nvSpPr>
            <xdr:cNvPr id="1119" name="Button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1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11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Optimizaiton only works on Mac</a:t>
              </a:r>
            </a:p>
            <a:p>
              <a:pPr algn="ctr" rtl="0">
                <a:defRPr sz="1000"/>
              </a:pPr>
              <a:r>
                <a:rPr lang="hu-HU" sz="11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Solver is needed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1219200</xdr:colOff>
      <xdr:row>65</xdr:row>
      <xdr:rowOff>0</xdr:rowOff>
    </xdr:to>
    <xdr:sp macro="" textlink="">
      <xdr:nvSpPr>
        <xdr:cNvPr id="2056" name="shapetype_202" hidden="1">
          <a:extLst>
            <a:ext uri="{FF2B5EF4-FFF2-40B4-BE49-F238E27FC236}">
              <a16:creationId xmlns:a16="http://schemas.microsoft.com/office/drawing/2014/main" id="{00000000-0008-0000-0300-000008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1219200</xdr:colOff>
      <xdr:row>65</xdr:row>
      <xdr:rowOff>0</xdr:rowOff>
    </xdr:to>
    <xdr:sp macro="" textlink="">
      <xdr:nvSpPr>
        <xdr:cNvPr id="2054" name="shapetype_202" hidden="1">
          <a:extLst>
            <a:ext uri="{FF2B5EF4-FFF2-40B4-BE49-F238E27FC236}">
              <a16:creationId xmlns:a16="http://schemas.microsoft.com/office/drawing/2014/main" id="{00000000-0008-0000-0300-000006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1219200</xdr:colOff>
      <xdr:row>65</xdr:row>
      <xdr:rowOff>0</xdr:rowOff>
    </xdr:to>
    <xdr:sp macro="" textlink="">
      <xdr:nvSpPr>
        <xdr:cNvPr id="2052" name="shapetype_202" hidden="1">
          <a:extLst>
            <a:ext uri="{FF2B5EF4-FFF2-40B4-BE49-F238E27FC236}">
              <a16:creationId xmlns:a16="http://schemas.microsoft.com/office/drawing/2014/main" id="{00000000-0008-0000-0300-000004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1219200</xdr:colOff>
      <xdr:row>65</xdr:row>
      <xdr:rowOff>0</xdr:rowOff>
    </xdr:to>
    <xdr:sp macro="" textlink="">
      <xdr:nvSpPr>
        <xdr:cNvPr id="2050" name="shapetype_202" hidden="1">
          <a:extLst>
            <a:ext uri="{FF2B5EF4-FFF2-40B4-BE49-F238E27FC236}">
              <a16:creationId xmlns:a16="http://schemas.microsoft.com/office/drawing/2014/main" id="{00000000-0008-0000-0300-000002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88900</xdr:colOff>
      <xdr:row>277</xdr:row>
      <xdr:rowOff>127000</xdr:rowOff>
    </xdr:to>
    <xdr:sp macro="" textlink="">
      <xdr:nvSpPr>
        <xdr:cNvPr id="3078" name="shapetype_202" hidden="1">
          <a:extLst>
            <a:ext uri="{FF2B5EF4-FFF2-40B4-BE49-F238E27FC236}">
              <a16:creationId xmlns:a16="http://schemas.microsoft.com/office/drawing/2014/main" id="{00000000-0008-0000-0400-000006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88900</xdr:colOff>
      <xdr:row>277</xdr:row>
      <xdr:rowOff>127000</xdr:rowOff>
    </xdr:to>
    <xdr:sp macro="" textlink="">
      <xdr:nvSpPr>
        <xdr:cNvPr id="3076" name="shapetype_202" hidden="1">
          <a:extLst>
            <a:ext uri="{FF2B5EF4-FFF2-40B4-BE49-F238E27FC236}">
              <a16:creationId xmlns:a16="http://schemas.microsoft.com/office/drawing/2014/main" id="{00000000-0008-0000-0400-000004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88900</xdr:colOff>
      <xdr:row>277</xdr:row>
      <xdr:rowOff>127000</xdr:rowOff>
    </xdr:to>
    <xdr:sp macro="" textlink="">
      <xdr:nvSpPr>
        <xdr:cNvPr id="3074" name="shapetype_202" hidden="1">
          <a:extLst>
            <a:ext uri="{FF2B5EF4-FFF2-40B4-BE49-F238E27FC236}">
              <a16:creationId xmlns:a16="http://schemas.microsoft.com/office/drawing/2014/main" id="{00000000-0008-0000-0400-000002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13" Type="http://schemas.openxmlformats.org/officeDocument/2006/relationships/ctrlProp" Target="../ctrlProps/ctrlProp7.xml"/><Relationship Id="rId18" Type="http://schemas.openxmlformats.org/officeDocument/2006/relationships/ctrlProp" Target="../ctrlProps/ctrlProp12.xml"/><Relationship Id="rId3" Type="http://schemas.openxmlformats.org/officeDocument/2006/relationships/hyperlink" Target="A264" TargetMode="External"/><Relationship Id="rId7" Type="http://schemas.openxmlformats.org/officeDocument/2006/relationships/ctrlProp" Target="../ctrlProps/ctrlProp1.xml"/><Relationship Id="rId12" Type="http://schemas.openxmlformats.org/officeDocument/2006/relationships/ctrlProp" Target="../ctrlProps/ctrlProp6.xml"/><Relationship Id="rId17" Type="http://schemas.openxmlformats.org/officeDocument/2006/relationships/ctrlProp" Target="../ctrlProps/ctrlProp11.xml"/><Relationship Id="rId2" Type="http://schemas.openxmlformats.org/officeDocument/2006/relationships/hyperlink" Target="A120" TargetMode="External"/><Relationship Id="rId16" Type="http://schemas.openxmlformats.org/officeDocument/2006/relationships/ctrlProp" Target="../ctrlProps/ctrlProp10.xml"/><Relationship Id="rId1" Type="http://schemas.openxmlformats.org/officeDocument/2006/relationships/hyperlink" Target="A1" TargetMode="External"/><Relationship Id="rId6" Type="http://schemas.openxmlformats.org/officeDocument/2006/relationships/vmlDrawing" Target="../drawings/vmlDrawing1.vml"/><Relationship Id="rId11" Type="http://schemas.openxmlformats.org/officeDocument/2006/relationships/ctrlProp" Target="../ctrlProps/ctrlProp5.xml"/><Relationship Id="rId5" Type="http://schemas.openxmlformats.org/officeDocument/2006/relationships/drawing" Target="../drawings/drawing1.xml"/><Relationship Id="rId15" Type="http://schemas.openxmlformats.org/officeDocument/2006/relationships/ctrlProp" Target="../ctrlProps/ctrlProp9.xml"/><Relationship Id="rId10" Type="http://schemas.openxmlformats.org/officeDocument/2006/relationships/ctrlProp" Target="../ctrlProps/ctrlProp4.xml"/><Relationship Id="rId19" Type="http://schemas.openxmlformats.org/officeDocument/2006/relationships/comments" Target="../comments1.xml"/><Relationship Id="rId4" Type="http://schemas.openxmlformats.org/officeDocument/2006/relationships/hyperlink" Target="A425" TargetMode="External"/><Relationship Id="rId9" Type="http://schemas.openxmlformats.org/officeDocument/2006/relationships/ctrlProp" Target="../ctrlProps/ctrlProp3.xml"/><Relationship Id="rId14" Type="http://schemas.openxmlformats.org/officeDocument/2006/relationships/ctrlProp" Target="../ctrlProps/ctrlProp8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/>
  <dimension ref="A1:N19"/>
  <sheetViews>
    <sheetView workbookViewId="0"/>
  </sheetViews>
  <sheetFormatPr baseColWidth="10" defaultColWidth="8.83203125" defaultRowHeight="15" x14ac:dyDescent="0.2"/>
  <cols>
    <col min="1" max="1" width="5.83203125" customWidth="1"/>
    <col min="2" max="2" width="12.5" customWidth="1"/>
    <col min="3" max="3" width="5.5" customWidth="1"/>
    <col min="4" max="4" width="10.33203125" customWidth="1"/>
    <col min="5" max="5" width="4.83203125" customWidth="1"/>
    <col min="6" max="6" width="8.83203125" customWidth="1"/>
    <col min="7" max="7" width="5" customWidth="1"/>
    <col min="8" max="8" width="8.83203125" customWidth="1"/>
    <col min="9" max="9" width="5.5" customWidth="1"/>
    <col min="10" max="10" width="8.33203125" customWidth="1"/>
    <col min="11" max="13" width="8.83203125" customWidth="1"/>
    <col min="14" max="14" width="11.5"/>
    <col min="15" max="1025" width="8.83203125" customWidth="1"/>
  </cols>
  <sheetData>
    <row r="1" spans="1:14" s="1" customFormat="1" ht="32" x14ac:dyDescent="0.2">
      <c r="B1" s="1" t="s">
        <v>0</v>
      </c>
      <c r="D1" s="1" t="s">
        <v>1</v>
      </c>
      <c r="F1" s="1" t="s">
        <v>2</v>
      </c>
      <c r="H1" s="1" t="s">
        <v>3</v>
      </c>
      <c r="J1" s="1" t="s">
        <v>4</v>
      </c>
      <c r="L1" s="1" t="s">
        <v>5</v>
      </c>
      <c r="N1" s="1" t="s">
        <v>6</v>
      </c>
    </row>
    <row r="2" spans="1:14" x14ac:dyDescent="0.2">
      <c r="A2">
        <v>1</v>
      </c>
      <c r="B2" s="2">
        <v>200</v>
      </c>
      <c r="C2">
        <v>1</v>
      </c>
      <c r="D2" s="2">
        <f t="shared" ref="D2:D13" si="0">B2*$C$16</f>
        <v>200</v>
      </c>
      <c r="E2">
        <v>1</v>
      </c>
      <c r="F2" s="2">
        <v>22.5</v>
      </c>
      <c r="G2">
        <v>1</v>
      </c>
      <c r="H2" s="2">
        <f t="shared" ref="H2:H13" si="1">F2*$C$17</f>
        <v>22.5</v>
      </c>
      <c r="I2">
        <v>1</v>
      </c>
      <c r="J2" s="2">
        <f t="shared" ref="J2:J13" si="2">$C$18</f>
        <v>0.9</v>
      </c>
      <c r="K2">
        <v>1</v>
      </c>
      <c r="L2" s="2">
        <f t="shared" ref="L2:L13" si="3">$C$19</f>
        <v>1.3</v>
      </c>
      <c r="M2">
        <v>1</v>
      </c>
      <c r="N2" s="2">
        <v>45</v>
      </c>
    </row>
    <row r="3" spans="1:14" x14ac:dyDescent="0.2">
      <c r="A3">
        <v>2</v>
      </c>
      <c r="B3" s="2">
        <v>260</v>
      </c>
      <c r="C3">
        <v>2</v>
      </c>
      <c r="D3" s="2">
        <f t="shared" si="0"/>
        <v>260</v>
      </c>
      <c r="E3">
        <v>2</v>
      </c>
      <c r="F3" s="2">
        <v>19</v>
      </c>
      <c r="G3">
        <v>2</v>
      </c>
      <c r="H3" s="2">
        <f t="shared" si="1"/>
        <v>19</v>
      </c>
      <c r="I3">
        <v>2</v>
      </c>
      <c r="J3" s="2">
        <f t="shared" si="2"/>
        <v>0.9</v>
      </c>
      <c r="K3">
        <v>2</v>
      </c>
      <c r="L3" s="2">
        <f t="shared" si="3"/>
        <v>1.3</v>
      </c>
      <c r="M3">
        <v>2</v>
      </c>
      <c r="N3" s="2">
        <v>37</v>
      </c>
    </row>
    <row r="4" spans="1:14" x14ac:dyDescent="0.2">
      <c r="A4">
        <v>3</v>
      </c>
      <c r="B4" s="2">
        <v>277</v>
      </c>
      <c r="C4">
        <v>3</v>
      </c>
      <c r="D4" s="2">
        <f t="shared" si="0"/>
        <v>277</v>
      </c>
      <c r="E4">
        <v>3</v>
      </c>
      <c r="F4" s="2">
        <v>20</v>
      </c>
      <c r="G4">
        <v>3</v>
      </c>
      <c r="H4" s="2">
        <f t="shared" si="1"/>
        <v>20</v>
      </c>
      <c r="I4">
        <v>3</v>
      </c>
      <c r="J4" s="2">
        <f t="shared" si="2"/>
        <v>0.9</v>
      </c>
      <c r="K4">
        <v>3</v>
      </c>
      <c r="L4" s="2">
        <f t="shared" si="3"/>
        <v>1.3</v>
      </c>
      <c r="M4">
        <v>3</v>
      </c>
      <c r="N4" s="2">
        <v>38</v>
      </c>
    </row>
    <row r="5" spans="1:14" x14ac:dyDescent="0.2">
      <c r="A5">
        <v>4</v>
      </c>
      <c r="B5" s="2">
        <v>280</v>
      </c>
      <c r="C5">
        <v>4</v>
      </c>
      <c r="D5" s="2">
        <f t="shared" si="0"/>
        <v>280</v>
      </c>
      <c r="E5">
        <v>4</v>
      </c>
      <c r="F5" s="2">
        <v>21</v>
      </c>
      <c r="G5">
        <v>4</v>
      </c>
      <c r="H5" s="2">
        <f t="shared" si="1"/>
        <v>21</v>
      </c>
      <c r="I5">
        <v>4</v>
      </c>
      <c r="J5" s="2">
        <f t="shared" si="2"/>
        <v>0.9</v>
      </c>
      <c r="K5">
        <v>4</v>
      </c>
      <c r="L5" s="2">
        <f t="shared" si="3"/>
        <v>1.3</v>
      </c>
      <c r="M5">
        <v>4</v>
      </c>
      <c r="N5" s="2">
        <v>40</v>
      </c>
    </row>
    <row r="6" spans="1:14" x14ac:dyDescent="0.2">
      <c r="A6">
        <v>5</v>
      </c>
      <c r="B6" s="2">
        <v>290</v>
      </c>
      <c r="C6">
        <v>5</v>
      </c>
      <c r="D6" s="2">
        <f t="shared" si="0"/>
        <v>290</v>
      </c>
      <c r="E6">
        <v>5</v>
      </c>
      <c r="F6" s="2">
        <v>22</v>
      </c>
      <c r="G6">
        <v>5</v>
      </c>
      <c r="H6" s="2">
        <f t="shared" si="1"/>
        <v>22</v>
      </c>
      <c r="I6">
        <v>5</v>
      </c>
      <c r="J6" s="2">
        <f t="shared" si="2"/>
        <v>0.9</v>
      </c>
      <c r="K6">
        <v>5</v>
      </c>
      <c r="L6" s="2">
        <f t="shared" si="3"/>
        <v>1.3</v>
      </c>
      <c r="M6">
        <v>5</v>
      </c>
      <c r="N6" s="2">
        <v>45</v>
      </c>
    </row>
    <row r="7" spans="1:14" x14ac:dyDescent="0.2">
      <c r="A7">
        <v>6</v>
      </c>
      <c r="B7" s="2">
        <v>300</v>
      </c>
      <c r="C7">
        <v>6</v>
      </c>
      <c r="D7" s="2">
        <f t="shared" si="0"/>
        <v>300</v>
      </c>
      <c r="E7">
        <v>6</v>
      </c>
      <c r="F7" s="2">
        <v>23</v>
      </c>
      <c r="G7">
        <v>6</v>
      </c>
      <c r="H7" s="2">
        <f t="shared" si="1"/>
        <v>23</v>
      </c>
      <c r="I7">
        <v>6</v>
      </c>
      <c r="J7" s="2">
        <f t="shared" si="2"/>
        <v>0.9</v>
      </c>
      <c r="K7">
        <v>6</v>
      </c>
      <c r="L7" s="2">
        <f t="shared" si="3"/>
        <v>1.3</v>
      </c>
      <c r="M7">
        <v>6</v>
      </c>
      <c r="N7" s="2">
        <v>50</v>
      </c>
    </row>
    <row r="8" spans="1:14" x14ac:dyDescent="0.2">
      <c r="A8">
        <v>7</v>
      </c>
      <c r="B8" s="2">
        <v>310</v>
      </c>
      <c r="C8">
        <v>7</v>
      </c>
      <c r="D8" s="2">
        <f t="shared" si="0"/>
        <v>310</v>
      </c>
      <c r="E8">
        <v>7</v>
      </c>
      <c r="F8" s="2">
        <v>24</v>
      </c>
      <c r="G8">
        <v>7</v>
      </c>
      <c r="H8" s="2">
        <f t="shared" si="1"/>
        <v>24</v>
      </c>
      <c r="I8">
        <v>7</v>
      </c>
      <c r="J8" s="2">
        <f t="shared" si="2"/>
        <v>0.9</v>
      </c>
      <c r="K8">
        <v>7</v>
      </c>
      <c r="L8" s="2">
        <f t="shared" si="3"/>
        <v>1.3</v>
      </c>
      <c r="M8">
        <v>7</v>
      </c>
      <c r="N8" s="2">
        <v>55</v>
      </c>
    </row>
    <row r="9" spans="1:14" x14ac:dyDescent="0.2">
      <c r="A9">
        <v>8</v>
      </c>
      <c r="B9" s="2">
        <v>320</v>
      </c>
      <c r="C9">
        <v>8</v>
      </c>
      <c r="D9" s="2">
        <f t="shared" si="0"/>
        <v>320</v>
      </c>
      <c r="E9">
        <v>8</v>
      </c>
      <c r="F9" s="2">
        <v>25</v>
      </c>
      <c r="G9">
        <v>8</v>
      </c>
      <c r="H9" s="2">
        <f t="shared" si="1"/>
        <v>25</v>
      </c>
      <c r="I9">
        <v>8</v>
      </c>
      <c r="J9" s="2">
        <f t="shared" si="2"/>
        <v>0.9</v>
      </c>
      <c r="K9">
        <v>8</v>
      </c>
      <c r="L9" s="2">
        <f t="shared" si="3"/>
        <v>1.3</v>
      </c>
      <c r="M9">
        <v>8</v>
      </c>
      <c r="N9" s="2">
        <v>60</v>
      </c>
    </row>
    <row r="10" spans="1:14" x14ac:dyDescent="0.2">
      <c r="A10">
        <v>9</v>
      </c>
      <c r="B10" s="2">
        <v>330</v>
      </c>
      <c r="C10">
        <v>9</v>
      </c>
      <c r="D10" s="2">
        <f t="shared" si="0"/>
        <v>330</v>
      </c>
      <c r="E10">
        <v>9</v>
      </c>
      <c r="F10" s="2">
        <v>24</v>
      </c>
      <c r="G10">
        <v>9</v>
      </c>
      <c r="H10" s="2">
        <f t="shared" si="1"/>
        <v>24</v>
      </c>
      <c r="I10">
        <v>9</v>
      </c>
      <c r="J10" s="2">
        <f t="shared" si="2"/>
        <v>0.9</v>
      </c>
      <c r="K10">
        <v>9</v>
      </c>
      <c r="L10" s="2">
        <f t="shared" si="3"/>
        <v>1.3</v>
      </c>
      <c r="M10">
        <v>9</v>
      </c>
      <c r="N10" s="2">
        <v>65</v>
      </c>
    </row>
    <row r="11" spans="1:14" x14ac:dyDescent="0.2">
      <c r="A11">
        <v>10</v>
      </c>
      <c r="B11" s="2">
        <v>340</v>
      </c>
      <c r="C11">
        <v>10</v>
      </c>
      <c r="D11" s="2">
        <f t="shared" si="0"/>
        <v>340</v>
      </c>
      <c r="E11">
        <v>10</v>
      </c>
      <c r="F11" s="2">
        <v>23</v>
      </c>
      <c r="G11">
        <v>10</v>
      </c>
      <c r="H11" s="2">
        <f t="shared" si="1"/>
        <v>23</v>
      </c>
      <c r="I11">
        <v>10</v>
      </c>
      <c r="J11" s="2">
        <f t="shared" si="2"/>
        <v>0.9</v>
      </c>
      <c r="K11">
        <v>10</v>
      </c>
      <c r="L11" s="2">
        <f t="shared" si="3"/>
        <v>1.3</v>
      </c>
      <c r="M11">
        <v>10</v>
      </c>
      <c r="N11" s="2">
        <v>60</v>
      </c>
    </row>
    <row r="12" spans="1:14" x14ac:dyDescent="0.2">
      <c r="A12">
        <v>11</v>
      </c>
      <c r="B12" s="2">
        <v>350</v>
      </c>
      <c r="C12">
        <v>11</v>
      </c>
      <c r="D12" s="2">
        <f t="shared" si="0"/>
        <v>350</v>
      </c>
      <c r="E12">
        <v>11</v>
      </c>
      <c r="F12" s="2">
        <v>22</v>
      </c>
      <c r="G12">
        <v>11</v>
      </c>
      <c r="H12" s="2">
        <f t="shared" si="1"/>
        <v>22</v>
      </c>
      <c r="I12">
        <v>11</v>
      </c>
      <c r="J12" s="2">
        <f t="shared" si="2"/>
        <v>0.9</v>
      </c>
      <c r="K12">
        <v>11</v>
      </c>
      <c r="L12" s="2">
        <f t="shared" si="3"/>
        <v>1.3</v>
      </c>
      <c r="M12">
        <v>11</v>
      </c>
      <c r="N12" s="2">
        <v>55</v>
      </c>
    </row>
    <row r="13" spans="1:14" x14ac:dyDescent="0.2">
      <c r="A13">
        <v>12</v>
      </c>
      <c r="B13" s="2">
        <v>360</v>
      </c>
      <c r="C13">
        <v>12</v>
      </c>
      <c r="D13" s="2">
        <f t="shared" si="0"/>
        <v>360</v>
      </c>
      <c r="E13">
        <v>12</v>
      </c>
      <c r="F13" s="2">
        <v>21</v>
      </c>
      <c r="G13">
        <v>12</v>
      </c>
      <c r="H13" s="2">
        <f t="shared" si="1"/>
        <v>21</v>
      </c>
      <c r="I13">
        <v>12</v>
      </c>
      <c r="J13" s="2">
        <f t="shared" si="2"/>
        <v>0.9</v>
      </c>
      <c r="K13">
        <v>12</v>
      </c>
      <c r="L13" s="2">
        <f t="shared" si="3"/>
        <v>1.3</v>
      </c>
      <c r="M13">
        <v>12</v>
      </c>
      <c r="N13" s="2">
        <v>50</v>
      </c>
    </row>
    <row r="15" spans="1:14" x14ac:dyDescent="0.2">
      <c r="N15">
        <f>AVERAGE(N2:N13)</f>
        <v>50</v>
      </c>
    </row>
    <row r="16" spans="1:14" x14ac:dyDescent="0.2">
      <c r="B16" t="s">
        <v>7</v>
      </c>
      <c r="C16">
        <v>1</v>
      </c>
    </row>
    <row r="17" spans="2:3" x14ac:dyDescent="0.2">
      <c r="B17" t="s">
        <v>8</v>
      </c>
      <c r="C17">
        <v>1</v>
      </c>
    </row>
    <row r="18" spans="2:3" x14ac:dyDescent="0.2">
      <c r="B18" t="s">
        <v>9</v>
      </c>
      <c r="C18">
        <v>0.9</v>
      </c>
    </row>
    <row r="19" spans="2:3" x14ac:dyDescent="0.2">
      <c r="B19" t="s">
        <v>10</v>
      </c>
      <c r="C19">
        <v>1.3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/>
  <dimension ref="A1:AK601"/>
  <sheetViews>
    <sheetView tabSelected="1" zoomScale="133" workbookViewId="0">
      <selection activeCell="B1" sqref="B1"/>
    </sheetView>
  </sheetViews>
  <sheetFormatPr baseColWidth="10" defaultColWidth="8.83203125" defaultRowHeight="15" x14ac:dyDescent="0.2"/>
  <cols>
    <col min="1" max="1" width="40.33203125" customWidth="1"/>
    <col min="2" max="2" width="14.83203125" style="3" customWidth="1"/>
    <col min="3" max="5" width="10.33203125" customWidth="1"/>
    <col min="6" max="6" width="12.1640625" customWidth="1"/>
    <col min="7" max="7" width="10.33203125" customWidth="1"/>
    <col min="8" max="8" width="27" customWidth="1"/>
    <col min="9" max="9" width="12.33203125" customWidth="1"/>
    <col min="10" max="10" width="3.5" customWidth="1"/>
    <col min="11" max="11" width="12.33203125" customWidth="1"/>
    <col min="12" max="12" width="13.6640625" customWidth="1"/>
    <col min="13" max="13" width="14.1640625" customWidth="1"/>
    <col min="14" max="14" width="4.6640625" customWidth="1"/>
    <col min="15" max="15" width="23.33203125" customWidth="1"/>
    <col min="16" max="16" width="11" customWidth="1"/>
    <col min="17" max="17" width="10.5" customWidth="1"/>
    <col min="18" max="18" width="12.33203125" customWidth="1"/>
    <col min="19" max="19" width="17" customWidth="1"/>
    <col min="20" max="20" width="5.1640625" customWidth="1"/>
    <col min="21" max="21" width="21.33203125" customWidth="1"/>
    <col min="22" max="22" width="12.33203125" customWidth="1"/>
    <col min="23" max="23" width="16.33203125" customWidth="1"/>
    <col min="24" max="24" width="10.1640625" customWidth="1"/>
    <col min="25" max="25" width="16.6640625" customWidth="1"/>
    <col min="26" max="26" width="13.5" customWidth="1"/>
    <col min="27" max="1030" width="8.83203125" customWidth="1"/>
  </cols>
  <sheetData>
    <row r="1" spans="1:37" ht="37" x14ac:dyDescent="0.45">
      <c r="A1" s="353" t="s">
        <v>516</v>
      </c>
      <c r="K1" s="16"/>
      <c r="L1" s="16"/>
      <c r="M1" s="16"/>
      <c r="N1" s="16"/>
      <c r="O1" s="16"/>
      <c r="P1" s="16"/>
      <c r="Q1" s="338"/>
    </row>
    <row r="2" spans="1:37" ht="37" x14ac:dyDescent="0.45">
      <c r="A2" s="353" t="s">
        <v>508</v>
      </c>
      <c r="H2" s="366" t="s">
        <v>425</v>
      </c>
      <c r="I2" s="367"/>
      <c r="J2" s="367"/>
      <c r="K2" s="367"/>
      <c r="L2" s="367"/>
      <c r="M2" s="367"/>
      <c r="N2" s="367"/>
      <c r="O2" s="367"/>
      <c r="P2" s="361"/>
    </row>
    <row r="3" spans="1:37" ht="19" x14ac:dyDescent="0.25">
      <c r="A3" s="4" t="s">
        <v>11</v>
      </c>
      <c r="B3" s="4" t="s">
        <v>12</v>
      </c>
      <c r="C3" s="4"/>
      <c r="D3" s="4"/>
      <c r="E3" s="4"/>
      <c r="F3" s="4"/>
      <c r="H3" s="303"/>
      <c r="P3" s="304"/>
      <c r="W3" s="348" t="s">
        <v>456</v>
      </c>
    </row>
    <row r="4" spans="1:37" ht="19" x14ac:dyDescent="0.25">
      <c r="A4" s="5" t="s">
        <v>13</v>
      </c>
      <c r="B4" s="6" t="s">
        <v>14</v>
      </c>
      <c r="C4" s="7">
        <v>100</v>
      </c>
      <c r="D4" s="7">
        <v>100</v>
      </c>
      <c r="E4" s="7">
        <v>100</v>
      </c>
      <c r="F4" s="7"/>
      <c r="H4" s="365" t="s">
        <v>426</v>
      </c>
      <c r="I4" s="362"/>
      <c r="J4" s="16"/>
      <c r="K4" s="363" t="s">
        <v>444</v>
      </c>
      <c r="L4" s="362"/>
      <c r="O4" s="363" t="s">
        <v>427</v>
      </c>
      <c r="P4" s="364"/>
      <c r="R4" s="363" t="s">
        <v>445</v>
      </c>
      <c r="S4" s="362"/>
      <c r="W4" s="365" t="s">
        <v>426</v>
      </c>
      <c r="X4" s="362"/>
      <c r="Y4" s="16"/>
      <c r="Z4" s="363" t="s">
        <v>444</v>
      </c>
      <c r="AA4" s="362"/>
      <c r="AD4" s="363" t="s">
        <v>427</v>
      </c>
      <c r="AE4" s="364"/>
    </row>
    <row r="5" spans="1:37" ht="19" x14ac:dyDescent="0.25">
      <c r="A5" s="5" t="s">
        <v>15</v>
      </c>
      <c r="B5" s="9" t="s">
        <v>16</v>
      </c>
      <c r="C5" s="2">
        <v>25</v>
      </c>
      <c r="D5" s="2">
        <v>25</v>
      </c>
      <c r="E5" s="2">
        <v>25</v>
      </c>
      <c r="F5" s="2"/>
      <c r="H5" s="305" t="s">
        <v>454</v>
      </c>
      <c r="I5" s="306">
        <v>3000</v>
      </c>
      <c r="J5" s="16"/>
      <c r="K5" s="340" t="s">
        <v>455</v>
      </c>
      <c r="L5" s="307">
        <v>0.35</v>
      </c>
      <c r="M5" s="16"/>
      <c r="O5" s="306"/>
      <c r="P5" s="304"/>
      <c r="R5" t="s">
        <v>446</v>
      </c>
      <c r="S5" s="17">
        <f>I75</f>
        <v>-12409.444403555555</v>
      </c>
      <c r="T5" s="29"/>
      <c r="W5" s="305" t="s">
        <v>454</v>
      </c>
      <c r="X5" s="306">
        <v>3000</v>
      </c>
      <c r="Y5" s="16"/>
      <c r="Z5" s="340" t="s">
        <v>455</v>
      </c>
      <c r="AA5" s="307">
        <v>0.6</v>
      </c>
      <c r="AB5" s="16"/>
      <c r="AD5" s="306"/>
      <c r="AE5" s="304"/>
    </row>
    <row r="6" spans="1:37" ht="19" x14ac:dyDescent="0.25">
      <c r="A6" s="5" t="s">
        <v>17</v>
      </c>
      <c r="B6" s="9" t="s">
        <v>16</v>
      </c>
      <c r="C6" s="2">
        <v>5</v>
      </c>
      <c r="D6" s="2">
        <v>5</v>
      </c>
      <c r="E6" s="2">
        <v>5</v>
      </c>
      <c r="F6" s="2"/>
      <c r="H6" s="305" t="s">
        <v>428</v>
      </c>
      <c r="I6" s="306">
        <v>3000</v>
      </c>
      <c r="J6" s="16"/>
      <c r="K6" s="340" t="s">
        <v>450</v>
      </c>
      <c r="L6" s="343">
        <v>20</v>
      </c>
      <c r="M6" s="16"/>
      <c r="O6" s="306" t="s">
        <v>430</v>
      </c>
      <c r="P6" s="307">
        <v>0.2</v>
      </c>
      <c r="R6" t="s">
        <v>447</v>
      </c>
      <c r="S6" s="17">
        <f>M75</f>
        <v>-12390.277736188891</v>
      </c>
      <c r="T6" s="16"/>
      <c r="W6" s="305" t="s">
        <v>428</v>
      </c>
      <c r="X6" s="306">
        <v>3000</v>
      </c>
      <c r="Y6" s="16"/>
      <c r="Z6" s="340" t="s">
        <v>450</v>
      </c>
      <c r="AA6" s="343">
        <v>20</v>
      </c>
      <c r="AB6" s="16"/>
      <c r="AD6" s="306" t="s">
        <v>430</v>
      </c>
      <c r="AE6" s="307">
        <v>0.2</v>
      </c>
    </row>
    <row r="7" spans="1:37" ht="19" x14ac:dyDescent="0.25">
      <c r="A7" s="5" t="s">
        <v>18</v>
      </c>
      <c r="B7" s="9" t="s">
        <v>16</v>
      </c>
      <c r="C7">
        <v>19</v>
      </c>
      <c r="D7">
        <v>19</v>
      </c>
      <c r="E7">
        <v>19</v>
      </c>
      <c r="H7" s="305" t="s">
        <v>429</v>
      </c>
      <c r="I7" s="306">
        <v>2000</v>
      </c>
      <c r="J7" s="16"/>
      <c r="K7" s="340" t="s">
        <v>451</v>
      </c>
      <c r="L7" s="343">
        <v>250</v>
      </c>
      <c r="M7" s="16"/>
      <c r="O7" s="306"/>
      <c r="P7" s="304"/>
      <c r="R7" t="s">
        <v>448</v>
      </c>
      <c r="S7" s="17">
        <f>S75</f>
        <v>6316.7916978583326</v>
      </c>
      <c r="T7" s="16"/>
      <c r="W7" s="305" t="s">
        <v>429</v>
      </c>
      <c r="X7" s="306">
        <v>2000</v>
      </c>
      <c r="Y7" s="16"/>
      <c r="Z7" s="340" t="s">
        <v>451</v>
      </c>
      <c r="AA7" s="343">
        <v>250</v>
      </c>
      <c r="AB7" s="16"/>
      <c r="AD7" s="306"/>
      <c r="AE7" s="304"/>
    </row>
    <row r="8" spans="1:37" ht="16" x14ac:dyDescent="0.2">
      <c r="A8" s="3"/>
      <c r="B8" s="8"/>
      <c r="C8" s="3"/>
      <c r="D8" s="3"/>
      <c r="E8" s="3"/>
      <c r="F8" s="3"/>
      <c r="H8" s="305"/>
      <c r="I8" s="306">
        <v>0</v>
      </c>
      <c r="J8" s="16"/>
      <c r="K8" s="340" t="s">
        <v>452</v>
      </c>
      <c r="L8" s="344">
        <v>6</v>
      </c>
      <c r="M8" s="16"/>
      <c r="P8" s="304"/>
      <c r="R8" t="s">
        <v>449</v>
      </c>
      <c r="S8" s="17"/>
      <c r="T8" s="16"/>
      <c r="W8" s="305"/>
      <c r="X8" s="306"/>
      <c r="Y8" s="16"/>
      <c r="Z8" s="340" t="s">
        <v>452</v>
      </c>
      <c r="AA8" s="344">
        <v>6</v>
      </c>
      <c r="AB8" s="16"/>
      <c r="AE8" s="304"/>
    </row>
    <row r="9" spans="1:37" ht="27" thickBot="1" x14ac:dyDescent="0.35">
      <c r="A9" s="281" t="s">
        <v>356</v>
      </c>
      <c r="B9" s="8"/>
      <c r="C9" s="316" t="s">
        <v>431</v>
      </c>
      <c r="D9" s="316" t="s">
        <v>432</v>
      </c>
      <c r="E9" s="316" t="s">
        <v>433</v>
      </c>
      <c r="F9" s="316" t="s">
        <v>502</v>
      </c>
      <c r="H9" s="308"/>
      <c r="I9" s="309">
        <v>0</v>
      </c>
      <c r="J9" s="310"/>
      <c r="K9" s="341" t="s">
        <v>453</v>
      </c>
      <c r="L9" s="345">
        <v>300</v>
      </c>
      <c r="M9" s="310"/>
      <c r="N9" s="310"/>
      <c r="O9" s="310"/>
      <c r="P9" s="311"/>
      <c r="Q9" s="16"/>
      <c r="R9" s="16"/>
      <c r="S9" s="16"/>
      <c r="W9" s="308"/>
      <c r="X9" s="309"/>
      <c r="Y9" s="310"/>
      <c r="Z9" s="341" t="s">
        <v>453</v>
      </c>
      <c r="AA9" s="345">
        <v>300</v>
      </c>
      <c r="AB9" s="310"/>
      <c r="AC9" s="310"/>
      <c r="AD9" s="310"/>
      <c r="AE9" s="311"/>
    </row>
    <row r="10" spans="1:37" ht="15.75" customHeight="1" x14ac:dyDescent="0.2">
      <c r="A10" s="3"/>
      <c r="B10" s="8"/>
      <c r="C10" s="3"/>
      <c r="D10" s="3"/>
      <c r="E10" s="3"/>
      <c r="F10" s="3"/>
      <c r="K10" s="16"/>
      <c r="L10" s="16"/>
      <c r="M10" s="16"/>
      <c r="N10" s="16"/>
      <c r="O10" s="16"/>
      <c r="P10" s="16"/>
      <c r="Q10" s="16"/>
      <c r="Y10" t="s">
        <v>457</v>
      </c>
      <c r="AA10" t="s">
        <v>460</v>
      </c>
      <c r="AG10" t="s">
        <v>462</v>
      </c>
      <c r="AK10" t="s">
        <v>465</v>
      </c>
    </row>
    <row r="11" spans="1:37" ht="15" customHeight="1" x14ac:dyDescent="0.2">
      <c r="A11" s="30" t="s">
        <v>398</v>
      </c>
      <c r="B11" s="24" t="s">
        <v>399</v>
      </c>
      <c r="C11" s="22">
        <f>C4</f>
        <v>100</v>
      </c>
      <c r="D11" s="22">
        <f>D4</f>
        <v>100</v>
      </c>
      <c r="E11" s="22">
        <f>E4</f>
        <v>100</v>
      </c>
      <c r="Y11" s="17">
        <f>MIN($S$5)</f>
        <v>-12409.444403555555</v>
      </c>
      <c r="AA11" s="17">
        <f>MIN($S$6)</f>
        <v>-12390.277736188891</v>
      </c>
      <c r="AG11" s="17">
        <f>MIN($S$5)</f>
        <v>-12409.444403555555</v>
      </c>
      <c r="AK11" s="17">
        <f>MIN($S$5)</f>
        <v>-12409.444403555555</v>
      </c>
    </row>
    <row r="12" spans="1:37" s="27" customFormat="1" ht="15.75" customHeight="1" x14ac:dyDescent="0.2">
      <c r="A12" s="30" t="s">
        <v>400</v>
      </c>
      <c r="B12" s="24" t="s">
        <v>24</v>
      </c>
      <c r="C12" s="17">
        <v>150000</v>
      </c>
      <c r="D12" s="17">
        <v>150000</v>
      </c>
      <c r="E12" s="17">
        <v>150000</v>
      </c>
      <c r="F12"/>
      <c r="G12"/>
      <c r="Y12" s="27">
        <f>COUNT($L$5)</f>
        <v>1</v>
      </c>
      <c r="AA12" s="27">
        <f>COUNT($L$5:$L$7)</f>
        <v>3</v>
      </c>
      <c r="AG12" s="27">
        <f>COUNT($P$6)</f>
        <v>1</v>
      </c>
      <c r="AK12" s="27">
        <f>COUNT($I$5:$I$7)</f>
        <v>3</v>
      </c>
    </row>
    <row r="13" spans="1:37" ht="16.5" customHeight="1" x14ac:dyDescent="0.2">
      <c r="A13" s="30" t="s">
        <v>401</v>
      </c>
      <c r="B13" s="24" t="s">
        <v>16</v>
      </c>
      <c r="C13">
        <v>0.02</v>
      </c>
      <c r="D13">
        <v>0.02</v>
      </c>
      <c r="E13">
        <v>0.02</v>
      </c>
      <c r="Y13" t="b">
        <f>$S$5&gt;=0</f>
        <v>0</v>
      </c>
      <c r="AA13" t="b">
        <f>$L$5=0</f>
        <v>0</v>
      </c>
      <c r="AG13" t="b">
        <f>$S$5&gt;=0</f>
        <v>0</v>
      </c>
      <c r="AK13" t="b">
        <f>$S$5&gt;=0</f>
        <v>0</v>
      </c>
    </row>
    <row r="14" spans="1:37" x14ac:dyDescent="0.2">
      <c r="A14" s="21" t="s">
        <v>423</v>
      </c>
      <c r="B14" s="24" t="s">
        <v>24</v>
      </c>
      <c r="C14" s="22">
        <f>(C11-400)*(C12*C13/100)+C12</f>
        <v>141000</v>
      </c>
      <c r="D14" s="22">
        <f>(D11-400)*(D12*D13/100)+D12</f>
        <v>141000</v>
      </c>
      <c r="E14" s="22">
        <f>(E11-400)*(E12*E13/100)+E12</f>
        <v>141000</v>
      </c>
      <c r="Y14">
        <f>{32767;32767;0.000001;0.01;FALSE;FALSE;TRUE;1;1;1;0.0001;TRUE}</f>
        <v>32767</v>
      </c>
      <c r="AA14" t="b">
        <f>$S$6&gt;=0</f>
        <v>0</v>
      </c>
      <c r="AG14">
        <f>{32767;32767;0.000001;0.01;FALSE;FALSE;TRUE;1;1;1;0.0001;TRUE}</f>
        <v>32767</v>
      </c>
      <c r="AK14">
        <f>{32767;32767;0.000001;0.01;FALSE;FALSE;TRUE;1;1;1;0.0001;TRUE}</f>
        <v>32767</v>
      </c>
    </row>
    <row r="15" spans="1:37" x14ac:dyDescent="0.2">
      <c r="A15" s="21" t="s">
        <v>424</v>
      </c>
      <c r="B15" s="24" t="s">
        <v>24</v>
      </c>
      <c r="C15" s="17">
        <v>100000</v>
      </c>
      <c r="D15" s="17">
        <v>100000</v>
      </c>
      <c r="E15" s="17">
        <v>100000</v>
      </c>
      <c r="Y15">
        <f>{0;0;0;100;0;FALSE;TRUE;0.075;0;0;FALSE;30}</f>
        <v>0</v>
      </c>
      <c r="AA15">
        <f>{32767;32767;0.000001;0.01;FALSE;FALSE;TRUE;1;1;1;0.0001;TRUE}</f>
        <v>32767</v>
      </c>
      <c r="AG15">
        <f>{0;0;0;100;0;FALSE;TRUE;0.075;0;0;FALSE;30}</f>
        <v>0</v>
      </c>
      <c r="AK15">
        <f>{0;0;0;100;0;FALSE;TRUE;0.075;0;0;FALSE;30}</f>
        <v>0</v>
      </c>
    </row>
    <row r="16" spans="1:37" x14ac:dyDescent="0.2">
      <c r="A16" s="21" t="s">
        <v>410</v>
      </c>
      <c r="B16" s="24" t="s">
        <v>24</v>
      </c>
      <c r="C16" s="22">
        <f>IF(C15&gt;0,C15,C14)</f>
        <v>100000</v>
      </c>
      <c r="D16" s="22">
        <f>IF(D15&gt;0,D15,D14)</f>
        <v>100000</v>
      </c>
      <c r="E16" s="22">
        <f>IF(E15&gt;0,E15,E14)</f>
        <v>100000</v>
      </c>
      <c r="AA16">
        <f>{0;0;0;100;0;FALSE;TRUE;0.075;0;0;FALSE;30}</f>
        <v>0</v>
      </c>
    </row>
    <row r="17" spans="1:37" x14ac:dyDescent="0.2">
      <c r="A17" s="21" t="s">
        <v>26</v>
      </c>
      <c r="B17" s="24" t="s">
        <v>27</v>
      </c>
      <c r="C17" s="2">
        <v>10</v>
      </c>
      <c r="D17" s="2">
        <v>10</v>
      </c>
      <c r="E17" s="2">
        <v>10</v>
      </c>
      <c r="Y17" t="s">
        <v>458</v>
      </c>
      <c r="AA17" t="s">
        <v>461</v>
      </c>
      <c r="AG17" t="s">
        <v>463</v>
      </c>
      <c r="AK17" t="s">
        <v>466</v>
      </c>
    </row>
    <row r="18" spans="1:37" x14ac:dyDescent="0.2">
      <c r="Y18" s="17">
        <f>MIN($S$6)</f>
        <v>-12390.277736188891</v>
      </c>
      <c r="AA18" s="17">
        <f>MIN($S$7)</f>
        <v>6316.7916978583326</v>
      </c>
      <c r="AG18" s="17">
        <f>MIN($S$6)</f>
        <v>-12390.277736188891</v>
      </c>
      <c r="AK18" s="17">
        <f>MIN($S$6)</f>
        <v>-12390.277736188891</v>
      </c>
    </row>
    <row r="19" spans="1:37" ht="16" x14ac:dyDescent="0.2">
      <c r="A19" s="30" t="s">
        <v>30</v>
      </c>
      <c r="B19" s="24" t="s">
        <v>31</v>
      </c>
      <c r="C19" s="2">
        <v>6.6666666599999997</v>
      </c>
      <c r="D19" s="2">
        <v>6.6666666599999997</v>
      </c>
      <c r="E19" s="2">
        <v>6.6666666599999997</v>
      </c>
      <c r="Y19">
        <f>COUNT($L$5:$L$7)</f>
        <v>3</v>
      </c>
      <c r="AA19">
        <f>COUNT($L$5:$L$9)</f>
        <v>5</v>
      </c>
      <c r="AG19">
        <f>COUNT($P$6)</f>
        <v>1</v>
      </c>
      <c r="AK19">
        <f>COUNT($I$5:$I$7)</f>
        <v>3</v>
      </c>
    </row>
    <row r="20" spans="1:37" ht="16" x14ac:dyDescent="0.2">
      <c r="A20" s="30" t="s">
        <v>332</v>
      </c>
      <c r="B20" s="24" t="s">
        <v>31</v>
      </c>
      <c r="C20" s="21">
        <f>C19*30</f>
        <v>199.99999979999998</v>
      </c>
      <c r="D20" s="21">
        <f>D19*30</f>
        <v>199.99999979999998</v>
      </c>
      <c r="E20" s="21">
        <f>E19*30</f>
        <v>199.99999979999998</v>
      </c>
      <c r="Y20" t="b">
        <f>$S$6&gt;=0</f>
        <v>0</v>
      </c>
      <c r="AA20" t="b">
        <f>$L$5=0</f>
        <v>0</v>
      </c>
      <c r="AG20" t="b">
        <f>$S$6&gt;=0</f>
        <v>0</v>
      </c>
      <c r="AK20" t="b">
        <f>$S$6&gt;=0</f>
        <v>0</v>
      </c>
    </row>
    <row r="21" spans="1:37" ht="16" x14ac:dyDescent="0.2">
      <c r="A21" s="30" t="s">
        <v>33</v>
      </c>
      <c r="B21" s="24" t="s">
        <v>32</v>
      </c>
      <c r="C21" s="32">
        <v>5</v>
      </c>
      <c r="D21" s="32">
        <v>5</v>
      </c>
      <c r="E21" s="32">
        <v>5</v>
      </c>
      <c r="Y21">
        <f>{32767;32767;0.000001;0.01;FALSE;FALSE;TRUE;1;1;1;0.0001;TRUE}</f>
        <v>32767</v>
      </c>
      <c r="AA21" t="b">
        <f>$S$7&gt;=0</f>
        <v>1</v>
      </c>
      <c r="AG21">
        <f>{32767;32767;0.000001;0.01;FALSE;FALSE;TRUE;1;1;1;0.0001;TRUE}</f>
        <v>32767</v>
      </c>
      <c r="AK21">
        <f>{32767;32767;0.000001;0.01;FALSE;FALSE;TRUE;1;1;1;0.0001;TRUE}</f>
        <v>32767</v>
      </c>
    </row>
    <row r="22" spans="1:37" x14ac:dyDescent="0.2">
      <c r="Y22">
        <f>{0;0;0;100;0;FALSE;TRUE;0.075;0;0;FALSE;30}</f>
        <v>0</v>
      </c>
      <c r="AA22">
        <f>{32767;32767;0.000001;0.01;FALSE;FALSE;TRUE;1;1;1;0.0001;TRUE}</f>
        <v>32767</v>
      </c>
      <c r="AG22">
        <f>{0;0;0;100;0;FALSE;TRUE;0.075;0;0;FALSE;30}</f>
        <v>0</v>
      </c>
      <c r="AK22">
        <f>{0;0;0;100;0;FALSE;TRUE;0.075;0;0;FALSE;30}</f>
        <v>0</v>
      </c>
    </row>
    <row r="23" spans="1:37" x14ac:dyDescent="0.2">
      <c r="A23" s="21" t="s">
        <v>34</v>
      </c>
      <c r="B23" s="24" t="s">
        <v>16</v>
      </c>
      <c r="C23" s="2">
        <v>0</v>
      </c>
      <c r="D23" s="2">
        <v>0</v>
      </c>
      <c r="E23" s="2">
        <v>0</v>
      </c>
      <c r="AA23">
        <f>{0;0;0;100;0;FALSE;TRUE;0.075;0;0;FALSE;30}</f>
        <v>0</v>
      </c>
    </row>
    <row r="24" spans="1:37" ht="17" customHeight="1" x14ac:dyDescent="0.2">
      <c r="A24" s="21" t="s">
        <v>36</v>
      </c>
      <c r="B24" s="24" t="s">
        <v>24</v>
      </c>
      <c r="C24" s="37">
        <f>C16*($C23/100)*($C$6/100)/12</f>
        <v>0</v>
      </c>
      <c r="D24" s="37">
        <f>D16*($C23/100)*($C$6/100)/12</f>
        <v>0</v>
      </c>
      <c r="E24" s="37">
        <f>E16*($C23/100)*($C$6/100)/12</f>
        <v>0</v>
      </c>
      <c r="Y24" t="s">
        <v>459</v>
      </c>
      <c r="AG24" t="s">
        <v>464</v>
      </c>
      <c r="AK24" t="s">
        <v>467</v>
      </c>
    </row>
    <row r="25" spans="1:37" ht="20" customHeight="1" x14ac:dyDescent="0.2">
      <c r="A25" s="21" t="s">
        <v>38</v>
      </c>
      <c r="B25" s="24" t="s">
        <v>24</v>
      </c>
      <c r="C25" s="21">
        <f>C16*$C$23/100/C17/12</f>
        <v>0</v>
      </c>
      <c r="D25" s="21">
        <f>D16*$C$23/100/D17/12</f>
        <v>0</v>
      </c>
      <c r="E25" s="21">
        <f>E16*$C$23/100/E17/12</f>
        <v>0</v>
      </c>
      <c r="I25" s="10" t="s">
        <v>19</v>
      </c>
      <c r="J25" s="325"/>
      <c r="K25" s="357" t="s">
        <v>440</v>
      </c>
      <c r="L25" s="358"/>
      <c r="M25" s="359"/>
      <c r="N25" s="325"/>
      <c r="P25" s="360" t="s">
        <v>369</v>
      </c>
      <c r="Q25" s="361"/>
      <c r="R25" s="361"/>
      <c r="S25" s="362"/>
      <c r="U25" s="360" t="s">
        <v>512</v>
      </c>
      <c r="V25" s="361"/>
      <c r="W25" s="361"/>
      <c r="X25" s="362"/>
      <c r="Y25" s="17">
        <f>MIN($S$7)</f>
        <v>6316.7916978583326</v>
      </c>
      <c r="AG25" s="17">
        <f>MIN($S$7)</f>
        <v>6316.7916978583326</v>
      </c>
      <c r="AK25" s="17">
        <f>MIN($S$7)</f>
        <v>6316.7916978583326</v>
      </c>
    </row>
    <row r="26" spans="1:37" ht="15" customHeight="1" x14ac:dyDescent="0.2">
      <c r="I26" s="317" t="s">
        <v>441</v>
      </c>
      <c r="J26" s="326"/>
      <c r="K26" s="317" t="s">
        <v>441</v>
      </c>
      <c r="L26" s="318" t="s">
        <v>442</v>
      </c>
      <c r="M26" s="319" t="s">
        <v>302</v>
      </c>
      <c r="N26" s="326"/>
      <c r="P26" s="317" t="s">
        <v>441</v>
      </c>
      <c r="Q26" s="318" t="s">
        <v>442</v>
      </c>
      <c r="R26" s="319" t="s">
        <v>443</v>
      </c>
      <c r="S26" s="319" t="s">
        <v>302</v>
      </c>
      <c r="Y26">
        <f>COUNT($L$5:$L$9)</f>
        <v>5</v>
      </c>
      <c r="AG26">
        <f>COUNT($P$6)</f>
        <v>1</v>
      </c>
      <c r="AK26">
        <f>COUNT($I$5:$I$7)</f>
        <v>3</v>
      </c>
    </row>
    <row r="27" spans="1:37" ht="19" customHeight="1" x14ac:dyDescent="0.25">
      <c r="A27" s="11" t="s">
        <v>104</v>
      </c>
      <c r="H27" s="14" t="s">
        <v>21</v>
      </c>
      <c r="I27" s="15">
        <f>C16</f>
        <v>100000</v>
      </c>
      <c r="J27" s="327"/>
      <c r="K27" s="15">
        <f>D16</f>
        <v>100000</v>
      </c>
      <c r="L27" s="17">
        <f>D145</f>
        <v>50000</v>
      </c>
      <c r="M27" s="18">
        <f>K27+L27</f>
        <v>150000</v>
      </c>
      <c r="N27" s="327"/>
      <c r="O27" s="14" t="s">
        <v>21</v>
      </c>
      <c r="P27" s="15">
        <f>E16</f>
        <v>100000</v>
      </c>
      <c r="Q27" s="15">
        <f>E145</f>
        <v>50000</v>
      </c>
      <c r="R27" s="15">
        <f>E300</f>
        <v>150000</v>
      </c>
      <c r="S27" s="18">
        <f>P27+Q27+R27</f>
        <v>300000</v>
      </c>
      <c r="U27" s="354" t="s">
        <v>513</v>
      </c>
      <c r="V27" s="355"/>
      <c r="W27" s="355"/>
      <c r="X27" s="356"/>
      <c r="Y27" t="b">
        <f>$S$7&gt;=0</f>
        <v>1</v>
      </c>
      <c r="AG27" t="b">
        <f>$S$7&gt;=0</f>
        <v>1</v>
      </c>
      <c r="AK27" t="b">
        <f>$S$7&gt;=0</f>
        <v>1</v>
      </c>
    </row>
    <row r="28" spans="1:37" ht="14.25" customHeight="1" x14ac:dyDescent="0.2">
      <c r="I28" s="15"/>
      <c r="J28" s="327"/>
      <c r="K28" s="15"/>
      <c r="L28" s="15"/>
      <c r="M28" s="18"/>
      <c r="N28" s="327"/>
      <c r="P28" s="198"/>
      <c r="R28" s="15"/>
      <c r="S28" s="18"/>
      <c r="Y28">
        <f>{32767;32767;0.000001;0.01;FALSE;FALSE;TRUE;1;1;1;0.0001;TRUE}</f>
        <v>32767</v>
      </c>
      <c r="AG28">
        <f>{32767;32767;0.000001;0.01;FALSE;FALSE;TRUE;1;1;1;0.0001;TRUE}</f>
        <v>32767</v>
      </c>
      <c r="AK28">
        <f>{32767;32767;0.000001;0.01;FALSE;FALSE;TRUE;1;1;1;0.0001;TRUE}</f>
        <v>32767</v>
      </c>
    </row>
    <row r="29" spans="1:37" x14ac:dyDescent="0.2">
      <c r="A29" s="93" t="s">
        <v>105</v>
      </c>
      <c r="H29" s="20" t="s">
        <v>23</v>
      </c>
      <c r="I29" s="15"/>
      <c r="J29" s="327"/>
      <c r="K29" s="15"/>
      <c r="L29" s="15"/>
      <c r="M29" s="18"/>
      <c r="N29" s="327"/>
      <c r="O29" s="20" t="s">
        <v>23</v>
      </c>
      <c r="S29" s="23" t="s">
        <v>23</v>
      </c>
      <c r="U29" s="317" t="s">
        <v>511</v>
      </c>
      <c r="V29" s="17">
        <f>F456</f>
        <v>8333.3333333333321</v>
      </c>
      <c r="Y29">
        <f>{0;0;0;100;0;FALSE;TRUE;0.075;0;0;FALSE;30}</f>
        <v>0</v>
      </c>
      <c r="AG29">
        <f>{0;0;0;100;0;FALSE;TRUE;0.075;0;0;FALSE;30}</f>
        <v>0</v>
      </c>
      <c r="AK29">
        <f>{0;0;0;100;0;FALSE;TRUE;0.075;0;0;FALSE;30}</f>
        <v>0</v>
      </c>
    </row>
    <row r="30" spans="1:37" x14ac:dyDescent="0.2">
      <c r="H30" s="25" t="s">
        <v>25</v>
      </c>
      <c r="I30" s="15"/>
      <c r="J30" s="327"/>
      <c r="K30" s="15"/>
      <c r="L30" s="15"/>
      <c r="M30" s="26" t="s">
        <v>25</v>
      </c>
      <c r="N30" s="327"/>
      <c r="O30" s="25" t="s">
        <v>25</v>
      </c>
      <c r="S30" s="26" t="s">
        <v>25</v>
      </c>
    </row>
    <row r="31" spans="1:37" x14ac:dyDescent="0.2">
      <c r="A31" s="284" t="s">
        <v>378</v>
      </c>
      <c r="H31" s="28" t="s">
        <v>28</v>
      </c>
      <c r="I31" s="15">
        <f>C34</f>
        <v>6999.9999929999994</v>
      </c>
      <c r="J31" s="327"/>
      <c r="K31" s="15">
        <f>D34</f>
        <v>6999.9999929999994</v>
      </c>
      <c r="L31" s="17"/>
      <c r="M31" s="321">
        <f t="shared" ref="M31:M34" si="0">K31+L31</f>
        <v>6999.9999929999994</v>
      </c>
      <c r="N31" s="327"/>
      <c r="O31" s="28" t="s">
        <v>28</v>
      </c>
      <c r="P31" s="17">
        <f>E34</f>
        <v>6999.9999929999994</v>
      </c>
      <c r="S31" s="339">
        <f t="shared" ref="S31:S38" si="1">P31+Q31+R31</f>
        <v>6999.9999929999994</v>
      </c>
      <c r="T31" s="27"/>
      <c r="U31" s="317" t="s">
        <v>514</v>
      </c>
      <c r="V31" s="17">
        <f>V29*F448</f>
        <v>833333.33333333326</v>
      </c>
      <c r="AG31" s="351" t="s">
        <v>506</v>
      </c>
    </row>
    <row r="32" spans="1:37" x14ac:dyDescent="0.2">
      <c r="A32" s="94" t="s">
        <v>106</v>
      </c>
      <c r="B32" s="95" t="s">
        <v>32</v>
      </c>
      <c r="C32" s="96">
        <f>C4*C19*30</f>
        <v>19999.999980000001</v>
      </c>
      <c r="D32" s="96">
        <f>D4*D19*30</f>
        <v>19999.999980000001</v>
      </c>
      <c r="E32" s="96">
        <f>E4*E19*30</f>
        <v>19999.999980000001</v>
      </c>
      <c r="H32" s="28" t="s">
        <v>29</v>
      </c>
      <c r="I32" s="15">
        <f>C40</f>
        <v>500</v>
      </c>
      <c r="J32" s="327"/>
      <c r="K32" s="15">
        <f>D40</f>
        <v>500</v>
      </c>
      <c r="L32" s="17"/>
      <c r="M32" s="321">
        <f t="shared" si="0"/>
        <v>500</v>
      </c>
      <c r="N32" s="327"/>
      <c r="O32" s="28" t="s">
        <v>29</v>
      </c>
      <c r="P32" s="17">
        <f>E40</f>
        <v>500</v>
      </c>
      <c r="S32" s="339">
        <f t="shared" si="1"/>
        <v>500</v>
      </c>
      <c r="AG32" s="352">
        <f>MIN($S$7)</f>
        <v>6316.7916978583326</v>
      </c>
    </row>
    <row r="33" spans="1:33" x14ac:dyDescent="0.2">
      <c r="A33" s="94" t="s">
        <v>107</v>
      </c>
      <c r="B33" s="95" t="s">
        <v>108</v>
      </c>
      <c r="C33" s="346">
        <f>$L$5</f>
        <v>0.35</v>
      </c>
      <c r="D33" s="346">
        <f>$L$5</f>
        <v>0.35</v>
      </c>
      <c r="E33" s="346">
        <f>$L$5</f>
        <v>0.35</v>
      </c>
      <c r="H33" s="312" t="s">
        <v>434</v>
      </c>
      <c r="I33" s="15"/>
      <c r="J33" s="328"/>
      <c r="L33" s="15">
        <f>D174</f>
        <v>8333.3333333333321</v>
      </c>
      <c r="M33" s="320">
        <f t="shared" si="0"/>
        <v>8333.3333333333321</v>
      </c>
      <c r="N33" s="328"/>
      <c r="O33" s="312" t="s">
        <v>434</v>
      </c>
      <c r="Q33" s="17">
        <f>E174</f>
        <v>8333.3333333333321</v>
      </c>
      <c r="S33" s="320">
        <f t="shared" si="1"/>
        <v>8333.3333333333321</v>
      </c>
      <c r="AG33" s="352" t="b">
        <f>$S$7&gt;=0</f>
        <v>1</v>
      </c>
    </row>
    <row r="34" spans="1:33" ht="13.5" customHeight="1" x14ac:dyDescent="0.2">
      <c r="A34" s="94" t="s">
        <v>109</v>
      </c>
      <c r="B34" s="95" t="s">
        <v>24</v>
      </c>
      <c r="C34" s="96">
        <f>C33*C32</f>
        <v>6999.9999929999994</v>
      </c>
      <c r="D34" s="96">
        <f>D33*D32</f>
        <v>6999.9999929999994</v>
      </c>
      <c r="E34" s="96">
        <f>E33*E32</f>
        <v>6999.9999929999994</v>
      </c>
      <c r="H34" s="312" t="s">
        <v>435</v>
      </c>
      <c r="I34" s="15"/>
      <c r="J34" s="328"/>
      <c r="L34" s="15">
        <f>D180</f>
        <v>0</v>
      </c>
      <c r="M34" s="320">
        <f t="shared" si="0"/>
        <v>0</v>
      </c>
      <c r="N34" s="328"/>
      <c r="O34" s="312" t="s">
        <v>435</v>
      </c>
      <c r="Q34" s="17">
        <f>E180</f>
        <v>0</v>
      </c>
      <c r="S34" s="320">
        <f t="shared" si="1"/>
        <v>0</v>
      </c>
      <c r="U34" s="354" t="s">
        <v>515</v>
      </c>
      <c r="V34" s="355"/>
      <c r="W34" s="355"/>
      <c r="X34" s="356"/>
      <c r="AG34" s="351">
        <f>{0;0;0;100;0;FALSE;TRUE;0.075;0;0;FALSE;30}</f>
        <v>0</v>
      </c>
    </row>
    <row r="35" spans="1:33" ht="13.5" customHeight="1" x14ac:dyDescent="0.2">
      <c r="H35" s="314" t="s">
        <v>436</v>
      </c>
      <c r="I35" s="15"/>
      <c r="J35" s="327"/>
      <c r="K35" s="15"/>
      <c r="L35" s="17"/>
      <c r="M35" s="322"/>
      <c r="N35" s="327"/>
      <c r="O35" s="314" t="s">
        <v>436</v>
      </c>
      <c r="R35" s="17">
        <f>E323</f>
        <v>15000</v>
      </c>
      <c r="S35" s="322">
        <f t="shared" si="1"/>
        <v>15000</v>
      </c>
      <c r="AG35" s="351" t="b">
        <v>1</v>
      </c>
    </row>
    <row r="36" spans="1:33" x14ac:dyDescent="0.2">
      <c r="A36" s="284" t="s">
        <v>377</v>
      </c>
      <c r="H36" s="314" t="s">
        <v>437</v>
      </c>
      <c r="I36" s="15"/>
      <c r="J36" s="327"/>
      <c r="K36" s="15"/>
      <c r="L36" s="17"/>
      <c r="M36" s="322"/>
      <c r="N36" s="327"/>
      <c r="O36" s="314" t="s">
        <v>437</v>
      </c>
      <c r="R36" s="17">
        <f>E329</f>
        <v>149.99999984999999</v>
      </c>
      <c r="S36" s="322">
        <f t="shared" si="1"/>
        <v>149.99999984999999</v>
      </c>
      <c r="U36" s="317" t="s">
        <v>511</v>
      </c>
      <c r="V36" s="17">
        <f>V29*12</f>
        <v>99999.999999999985</v>
      </c>
      <c r="AG36" s="351">
        <v>32767</v>
      </c>
    </row>
    <row r="37" spans="1:33" x14ac:dyDescent="0.2">
      <c r="A37" s="94" t="s">
        <v>110</v>
      </c>
      <c r="B37" s="95" t="s">
        <v>32</v>
      </c>
      <c r="C37" s="96">
        <f>C4*C21</f>
        <v>500</v>
      </c>
      <c r="D37" s="96">
        <f>D4*D21</f>
        <v>500</v>
      </c>
      <c r="E37" s="96">
        <f>E4*E21</f>
        <v>500</v>
      </c>
      <c r="H37" s="314" t="s">
        <v>438</v>
      </c>
      <c r="I37" s="15"/>
      <c r="J37" s="327"/>
      <c r="K37" s="15"/>
      <c r="L37" s="17"/>
      <c r="M37" s="322"/>
      <c r="N37" s="327"/>
      <c r="O37" s="314" t="s">
        <v>438</v>
      </c>
      <c r="R37" s="17">
        <f>E335</f>
        <v>7350.0000001500002</v>
      </c>
      <c r="S37" s="322">
        <f t="shared" si="1"/>
        <v>7350.0000001500002</v>
      </c>
      <c r="AG37" s="351">
        <v>0</v>
      </c>
    </row>
    <row r="38" spans="1:33" ht="17.25" customHeight="1" x14ac:dyDescent="0.2">
      <c r="A38" s="94" t="s">
        <v>411</v>
      </c>
      <c r="B38" s="95" t="s">
        <v>329</v>
      </c>
      <c r="C38" s="246">
        <v>5</v>
      </c>
      <c r="D38" s="246">
        <v>5</v>
      </c>
      <c r="E38" s="246">
        <v>5</v>
      </c>
      <c r="H38" s="314" t="s">
        <v>439</v>
      </c>
      <c r="I38" s="15"/>
      <c r="J38" s="327"/>
      <c r="K38" s="15"/>
      <c r="L38" s="17"/>
      <c r="M38" s="322"/>
      <c r="N38" s="327"/>
      <c r="O38" s="314" t="s">
        <v>439</v>
      </c>
      <c r="R38" s="231">
        <f>E343</f>
        <v>1</v>
      </c>
      <c r="S38" s="322">
        <f t="shared" si="1"/>
        <v>1</v>
      </c>
      <c r="U38" s="317" t="s">
        <v>514</v>
      </c>
      <c r="V38" s="17">
        <f>V31*12</f>
        <v>10000000</v>
      </c>
    </row>
    <row r="39" spans="1:33" x14ac:dyDescent="0.2">
      <c r="A39" s="94" t="s">
        <v>412</v>
      </c>
      <c r="B39" s="95" t="s">
        <v>108</v>
      </c>
      <c r="C39" s="279">
        <f>C38/C21</f>
        <v>1</v>
      </c>
      <c r="D39" s="279">
        <f>D38/D21</f>
        <v>1</v>
      </c>
      <c r="E39" s="279">
        <f>E38/E21</f>
        <v>1</v>
      </c>
      <c r="H39" s="313"/>
      <c r="I39" s="15"/>
      <c r="J39" s="327"/>
      <c r="K39" s="15"/>
      <c r="L39" s="17"/>
      <c r="M39" s="289"/>
      <c r="N39" s="327"/>
      <c r="O39" s="313"/>
      <c r="S39" s="18"/>
    </row>
    <row r="40" spans="1:33" x14ac:dyDescent="0.2">
      <c r="A40" s="94" t="s">
        <v>111</v>
      </c>
      <c r="B40" s="95" t="s">
        <v>24</v>
      </c>
      <c r="C40" s="96">
        <f>C39*C37</f>
        <v>500</v>
      </c>
      <c r="D40" s="96">
        <f>D39*D37</f>
        <v>500</v>
      </c>
      <c r="E40" s="96">
        <f>E39*E37</f>
        <v>500</v>
      </c>
      <c r="H40" s="313"/>
      <c r="I40" s="15"/>
      <c r="J40" s="327"/>
      <c r="K40" s="15"/>
      <c r="L40" s="17"/>
      <c r="M40" s="289"/>
      <c r="N40" s="327"/>
      <c r="O40" s="313"/>
      <c r="S40" s="18"/>
    </row>
    <row r="41" spans="1:33" x14ac:dyDescent="0.2">
      <c r="H41" s="33" t="s">
        <v>35</v>
      </c>
      <c r="I41" s="34">
        <f>SUM(I31:I40)</f>
        <v>7499.9999929999994</v>
      </c>
      <c r="J41" s="329"/>
      <c r="K41" s="34">
        <f>SUM(K31:K40)</f>
        <v>7499.9999929999994</v>
      </c>
      <c r="L41" s="34">
        <f>SUM(L31:L40)</f>
        <v>8333.3333333333321</v>
      </c>
      <c r="M41" s="34">
        <f>SUM(M31:M40)</f>
        <v>15833.333326333332</v>
      </c>
      <c r="N41" s="329"/>
      <c r="O41" s="33" t="s">
        <v>35</v>
      </c>
      <c r="P41" s="34">
        <f>SUM(P31:P40)</f>
        <v>7499.9999929999994</v>
      </c>
      <c r="Q41" s="34">
        <f>SUM(Q31:Q40)</f>
        <v>8333.3333333333321</v>
      </c>
      <c r="R41" s="34">
        <f>SUM(R31:R40)</f>
        <v>22501</v>
      </c>
      <c r="S41" s="34">
        <f>SUM(S31:S40)</f>
        <v>38334.333326333333</v>
      </c>
    </row>
    <row r="42" spans="1:33" x14ac:dyDescent="0.2">
      <c r="A42" s="80" t="s">
        <v>112</v>
      </c>
      <c r="B42" s="80" t="s">
        <v>48</v>
      </c>
      <c r="C42" s="81">
        <f>C34+C40</f>
        <v>7499.9999929999994</v>
      </c>
      <c r="D42" s="81">
        <f>D34+D40</f>
        <v>7499.9999929999994</v>
      </c>
      <c r="E42" s="81">
        <f>E34+E40</f>
        <v>7499.9999929999994</v>
      </c>
      <c r="H42" s="25" t="s">
        <v>493</v>
      </c>
      <c r="J42" s="330"/>
      <c r="M42" s="26" t="s">
        <v>493</v>
      </c>
      <c r="N42" s="330"/>
      <c r="O42" s="25" t="s">
        <v>493</v>
      </c>
      <c r="S42" s="26" t="s">
        <v>493</v>
      </c>
    </row>
    <row r="43" spans="1:33" x14ac:dyDescent="0.2">
      <c r="A43" s="80" t="s">
        <v>113</v>
      </c>
      <c r="B43" s="80" t="s">
        <v>48</v>
      </c>
      <c r="C43" s="92">
        <f>C33*C20</f>
        <v>69.999999929999987</v>
      </c>
      <c r="D43" s="92">
        <f>D33*D20</f>
        <v>69.999999929999987</v>
      </c>
      <c r="E43" s="92">
        <f>E33*E20</f>
        <v>69.999999929999987</v>
      </c>
      <c r="H43" s="28" t="s">
        <v>376</v>
      </c>
      <c r="I43" s="15">
        <f>C55</f>
        <v>2999.9999969999999</v>
      </c>
      <c r="J43" s="327"/>
      <c r="K43" s="15">
        <f>D55</f>
        <v>2999.9999969999999</v>
      </c>
      <c r="L43" s="17"/>
      <c r="M43" s="321">
        <f t="shared" ref="M43:M55" si="2">K43+L43</f>
        <v>2999.9999969999999</v>
      </c>
      <c r="N43" s="327"/>
      <c r="O43" s="28" t="s">
        <v>376</v>
      </c>
      <c r="P43" s="17">
        <f>E55</f>
        <v>2999.9999969999999</v>
      </c>
      <c r="S43" s="339">
        <f t="shared" ref="S43:S58" si="3">P43+Q43+R43</f>
        <v>2999.9999969999999</v>
      </c>
    </row>
    <row r="44" spans="1:33" ht="18.75" customHeight="1" x14ac:dyDescent="0.2">
      <c r="A44" s="80" t="s">
        <v>114</v>
      </c>
      <c r="B44" s="80" t="s">
        <v>48</v>
      </c>
      <c r="C44" s="92">
        <f>C33*C20*(1+C$7/100)</f>
        <v>83.299999916699974</v>
      </c>
      <c r="D44" s="92">
        <f>D33*D20*(1+D$7/100)</f>
        <v>83.299999916699974</v>
      </c>
      <c r="E44" s="92">
        <f>E33*E20*(1+E$7/100)</f>
        <v>83.299999916699974</v>
      </c>
      <c r="H44" s="28" t="s">
        <v>41</v>
      </c>
      <c r="I44" s="15">
        <f>C60</f>
        <v>315</v>
      </c>
      <c r="J44" s="327"/>
      <c r="K44" s="15">
        <f>D60</f>
        <v>315</v>
      </c>
      <c r="L44" s="17"/>
      <c r="M44" s="321">
        <f t="shared" si="2"/>
        <v>315</v>
      </c>
      <c r="N44" s="327"/>
      <c r="O44" s="28" t="s">
        <v>41</v>
      </c>
      <c r="P44" s="17">
        <f>E60</f>
        <v>315</v>
      </c>
      <c r="S44" s="339">
        <f t="shared" si="3"/>
        <v>315</v>
      </c>
    </row>
    <row r="45" spans="1:33" ht="13.5" customHeight="1" x14ac:dyDescent="0.2">
      <c r="A45" s="80" t="s">
        <v>115</v>
      </c>
      <c r="B45" s="80" t="s">
        <v>16</v>
      </c>
      <c r="C45" s="98">
        <f>C44/C135-1</f>
        <v>-0.66253314362456439</v>
      </c>
      <c r="D45" s="98">
        <f>D44/D135-1</f>
        <v>-0.66253314362456439</v>
      </c>
      <c r="E45" s="98">
        <f>E44/E135-1</f>
        <v>-0.66253314362456439</v>
      </c>
      <c r="H45" s="312" t="s">
        <v>385</v>
      </c>
      <c r="I45" s="15"/>
      <c r="J45" s="327"/>
      <c r="K45" s="15"/>
      <c r="L45" s="17">
        <f>D196</f>
        <v>449.99999955000004</v>
      </c>
      <c r="M45" s="320">
        <f t="shared" si="2"/>
        <v>449.99999955000004</v>
      </c>
      <c r="N45" s="327"/>
      <c r="O45" s="312" t="s">
        <v>385</v>
      </c>
      <c r="Q45" s="17">
        <f>E196</f>
        <v>449.99999955000004</v>
      </c>
      <c r="S45" s="320">
        <f t="shared" si="3"/>
        <v>449.99999955000004</v>
      </c>
    </row>
    <row r="46" spans="1:33" x14ac:dyDescent="0.2">
      <c r="H46" s="312" t="s">
        <v>386</v>
      </c>
      <c r="I46" s="15"/>
      <c r="J46" s="327"/>
      <c r="K46" s="15"/>
      <c r="L46" s="17">
        <f>D202</f>
        <v>99.999999899999992</v>
      </c>
      <c r="M46" s="320">
        <f t="shared" si="2"/>
        <v>99.999999899999992</v>
      </c>
      <c r="N46" s="327"/>
      <c r="O46" s="312" t="s">
        <v>386</v>
      </c>
      <c r="Q46">
        <f>E202</f>
        <v>99.999999899999992</v>
      </c>
      <c r="S46" s="320">
        <f t="shared" si="3"/>
        <v>99.999999899999992</v>
      </c>
    </row>
    <row r="47" spans="1:33" x14ac:dyDescent="0.2">
      <c r="H47" s="312" t="s">
        <v>387</v>
      </c>
      <c r="J47" s="330"/>
      <c r="L47" s="17">
        <f>D209</f>
        <v>149.99999984999999</v>
      </c>
      <c r="M47" s="320">
        <f t="shared" si="2"/>
        <v>149.99999984999999</v>
      </c>
      <c r="N47" s="330"/>
      <c r="O47" s="312" t="s">
        <v>387</v>
      </c>
      <c r="Q47" s="17">
        <f>E209</f>
        <v>149.99999984999999</v>
      </c>
      <c r="S47" s="320">
        <f t="shared" si="3"/>
        <v>149.99999984999999</v>
      </c>
    </row>
    <row r="48" spans="1:33" ht="21" x14ac:dyDescent="0.25">
      <c r="A48" s="11" t="s">
        <v>20</v>
      </c>
      <c r="H48" s="314" t="s">
        <v>388</v>
      </c>
      <c r="J48" s="330"/>
      <c r="M48" s="322"/>
      <c r="N48" s="330"/>
      <c r="O48" s="314" t="s">
        <v>388</v>
      </c>
      <c r="R48">
        <f>E362</f>
        <v>1000</v>
      </c>
      <c r="S48" s="322">
        <f t="shared" si="3"/>
        <v>1000</v>
      </c>
    </row>
    <row r="49" spans="1:19" x14ac:dyDescent="0.2">
      <c r="H49" s="313"/>
      <c r="J49" s="330"/>
      <c r="M49" s="289"/>
      <c r="N49" s="330"/>
      <c r="O49" s="313"/>
      <c r="S49" s="18"/>
    </row>
    <row r="50" spans="1:19" ht="15" customHeight="1" x14ac:dyDescent="0.25">
      <c r="A50" s="283" t="s">
        <v>493</v>
      </c>
      <c r="H50" s="313"/>
      <c r="J50" s="330"/>
      <c r="M50" s="289"/>
      <c r="N50" s="330"/>
      <c r="O50" s="313"/>
      <c r="S50" s="18"/>
    </row>
    <row r="51" spans="1:19" x14ac:dyDescent="0.2">
      <c r="H51" s="315" t="s">
        <v>361</v>
      </c>
      <c r="I51" s="15">
        <f>C73</f>
        <v>6600</v>
      </c>
      <c r="J51" s="327"/>
      <c r="K51" s="15">
        <f>D73</f>
        <v>6600</v>
      </c>
      <c r="L51" s="17">
        <f>D218</f>
        <v>1500</v>
      </c>
      <c r="M51" s="323">
        <f t="shared" si="2"/>
        <v>8100</v>
      </c>
      <c r="N51" s="327"/>
      <c r="O51" s="315" t="s">
        <v>361</v>
      </c>
      <c r="P51" s="15">
        <f>E73</f>
        <v>6600</v>
      </c>
      <c r="Q51" s="17">
        <f>E218</f>
        <v>1500</v>
      </c>
      <c r="R51" s="17">
        <f>E367</f>
        <v>600</v>
      </c>
      <c r="S51" s="18">
        <f t="shared" si="3"/>
        <v>8700</v>
      </c>
    </row>
    <row r="52" spans="1:19" x14ac:dyDescent="0.2">
      <c r="A52" s="39" t="s">
        <v>44</v>
      </c>
      <c r="B52" s="8"/>
      <c r="C52" s="3"/>
      <c r="D52" s="3"/>
      <c r="E52" s="3"/>
      <c r="H52" s="315" t="s">
        <v>360</v>
      </c>
      <c r="I52" s="15">
        <f>C79</f>
        <v>284.44439971555562</v>
      </c>
      <c r="J52" s="327"/>
      <c r="K52" s="15">
        <f>D79</f>
        <v>284.44439971555562</v>
      </c>
      <c r="L52" s="17">
        <f>D224</f>
        <v>3.333333333333333</v>
      </c>
      <c r="M52" s="323">
        <f t="shared" si="2"/>
        <v>287.77773304888893</v>
      </c>
      <c r="N52" s="327"/>
      <c r="O52" s="315" t="s">
        <v>360</v>
      </c>
      <c r="P52" s="15">
        <f>E79</f>
        <v>284.44439971555562</v>
      </c>
      <c r="Q52" s="17">
        <f>E224</f>
        <v>3.333333333333333</v>
      </c>
      <c r="R52" s="17">
        <f>E373</f>
        <v>5</v>
      </c>
      <c r="S52" s="18">
        <f t="shared" si="3"/>
        <v>292.77773304888893</v>
      </c>
    </row>
    <row r="53" spans="1:19" x14ac:dyDescent="0.2">
      <c r="A53" s="285" t="s">
        <v>376</v>
      </c>
      <c r="B53" s="8"/>
      <c r="C53" s="3"/>
      <c r="D53" s="3"/>
      <c r="E53" s="3"/>
      <c r="H53" s="315" t="s">
        <v>367</v>
      </c>
      <c r="I53" s="15">
        <f>C83</f>
        <v>99.999999899999992</v>
      </c>
      <c r="J53" s="327"/>
      <c r="K53" s="15">
        <f>D83</f>
        <v>99.999999899999992</v>
      </c>
      <c r="L53" s="17">
        <f>D233</f>
        <v>416.66666666666663</v>
      </c>
      <c r="M53" s="323">
        <f t="shared" si="2"/>
        <v>516.66666656666666</v>
      </c>
      <c r="N53" s="327"/>
      <c r="O53" s="315" t="s">
        <v>367</v>
      </c>
      <c r="P53" s="15">
        <f>E83</f>
        <v>99.999999899999992</v>
      </c>
      <c r="Q53" s="17">
        <f>E233</f>
        <v>416.66666666666663</v>
      </c>
      <c r="R53" s="17">
        <f>E382</f>
        <v>175</v>
      </c>
      <c r="S53" s="18">
        <f t="shared" si="3"/>
        <v>691.66666656666666</v>
      </c>
    </row>
    <row r="54" spans="1:19" x14ac:dyDescent="0.2">
      <c r="A54" s="40" t="s">
        <v>45</v>
      </c>
      <c r="B54" s="41" t="s">
        <v>46</v>
      </c>
      <c r="C54" s="42">
        <v>150</v>
      </c>
      <c r="D54" s="42">
        <v>150</v>
      </c>
      <c r="E54" s="42">
        <v>150</v>
      </c>
      <c r="H54" s="315" t="s">
        <v>368</v>
      </c>
      <c r="I54" s="15">
        <f>C87</f>
        <v>19.999999980000002</v>
      </c>
      <c r="J54" s="327"/>
      <c r="K54" s="15">
        <f>D87</f>
        <v>19.999999980000002</v>
      </c>
      <c r="L54" s="17">
        <f>D243</f>
        <v>166.66666666666663</v>
      </c>
      <c r="M54" s="323">
        <f t="shared" si="2"/>
        <v>186.66666664666664</v>
      </c>
      <c r="N54" s="327"/>
      <c r="O54" s="315" t="s">
        <v>368</v>
      </c>
      <c r="P54" s="15">
        <f>E87</f>
        <v>19.999999980000002</v>
      </c>
      <c r="Q54" s="17">
        <f>E243</f>
        <v>166.66666666666663</v>
      </c>
      <c r="R54" s="17">
        <f>E391</f>
        <v>300</v>
      </c>
      <c r="S54" s="18">
        <f t="shared" si="3"/>
        <v>486.66666664666661</v>
      </c>
    </row>
    <row r="55" spans="1:19" x14ac:dyDescent="0.2">
      <c r="A55" s="40" t="s">
        <v>47</v>
      </c>
      <c r="B55" s="41" t="s">
        <v>48</v>
      </c>
      <c r="C55" s="43">
        <f>C54*C32/1000</f>
        <v>2999.9999969999999</v>
      </c>
      <c r="D55" s="43">
        <f>D54*D32/1000</f>
        <v>2999.9999969999999</v>
      </c>
      <c r="E55" s="43">
        <f>E54*E32/1000</f>
        <v>2999.9999969999999</v>
      </c>
      <c r="H55" s="315" t="s">
        <v>359</v>
      </c>
      <c r="I55" s="15">
        <f>C91</f>
        <v>39.999999960000004</v>
      </c>
      <c r="J55" s="327"/>
      <c r="K55" s="15">
        <f>D91</f>
        <v>39.999999960000004</v>
      </c>
      <c r="L55" s="17">
        <f>D247</f>
        <v>16.666666666666664</v>
      </c>
      <c r="M55" s="323">
        <f t="shared" si="2"/>
        <v>56.666666626666668</v>
      </c>
      <c r="N55" s="327"/>
      <c r="O55" s="315" t="s">
        <v>359</v>
      </c>
      <c r="P55" s="15">
        <f>E91</f>
        <v>39.999999960000004</v>
      </c>
      <c r="Q55" s="17">
        <f>E247</f>
        <v>16.666666666666664</v>
      </c>
      <c r="R55" s="17">
        <f>E395</f>
        <v>25</v>
      </c>
      <c r="S55" s="18">
        <f t="shared" si="3"/>
        <v>81.666666626666668</v>
      </c>
    </row>
    <row r="56" spans="1:19" x14ac:dyDescent="0.2">
      <c r="H56" s="315"/>
      <c r="I56" s="15"/>
      <c r="J56" s="327"/>
      <c r="K56" s="15"/>
      <c r="L56" s="17"/>
      <c r="M56" s="323"/>
      <c r="N56" s="327"/>
      <c r="O56" s="315"/>
      <c r="S56" s="18"/>
    </row>
    <row r="57" spans="1:19" x14ac:dyDescent="0.2">
      <c r="A57" s="285" t="s">
        <v>377</v>
      </c>
      <c r="B57" s="8"/>
      <c r="C57" s="3"/>
      <c r="D57" s="3"/>
      <c r="E57" s="3"/>
      <c r="H57" s="315"/>
      <c r="I57" s="15"/>
      <c r="J57" s="327"/>
      <c r="K57" s="15"/>
      <c r="L57" s="17"/>
      <c r="M57" s="323"/>
      <c r="N57" s="327"/>
      <c r="O57" s="315"/>
      <c r="S57" s="18"/>
    </row>
    <row r="58" spans="1:19" x14ac:dyDescent="0.2">
      <c r="A58" s="40" t="s">
        <v>328</v>
      </c>
      <c r="B58" s="41" t="s">
        <v>63</v>
      </c>
      <c r="C58" s="42">
        <v>3.15</v>
      </c>
      <c r="D58" s="42">
        <v>3.15</v>
      </c>
      <c r="E58" s="42">
        <v>3.15</v>
      </c>
      <c r="H58" s="44" t="s">
        <v>49</v>
      </c>
      <c r="I58" s="45">
        <f>SUM(I43:I57)</f>
        <v>10359.444396555555</v>
      </c>
      <c r="J58" s="331"/>
      <c r="K58" s="45">
        <f>SUM(K43:K57)</f>
        <v>10359.444396555555</v>
      </c>
      <c r="L58" s="45">
        <f>SUM(L43:L57)</f>
        <v>2803.3333326333332</v>
      </c>
      <c r="M58" s="46">
        <f>K58+L58</f>
        <v>13162.777729188889</v>
      </c>
      <c r="N58" s="331"/>
      <c r="O58" s="44" t="s">
        <v>49</v>
      </c>
      <c r="P58" s="45">
        <f>SUM(P43:P57)</f>
        <v>10359.444396555555</v>
      </c>
      <c r="Q58" s="45">
        <f>SUM(Q43:Q57)</f>
        <v>2803.3333326333332</v>
      </c>
      <c r="R58" s="45">
        <f>SUM(R43:R57)</f>
        <v>2105</v>
      </c>
      <c r="S58" s="45">
        <f t="shared" si="3"/>
        <v>15267.777729188889</v>
      </c>
    </row>
    <row r="59" spans="1:19" x14ac:dyDescent="0.2">
      <c r="A59" s="40" t="s">
        <v>62</v>
      </c>
      <c r="B59" s="41" t="s">
        <v>63</v>
      </c>
      <c r="C59" s="239">
        <f>C58/C21</f>
        <v>0.63</v>
      </c>
      <c r="D59" s="239">
        <f>D58/D21</f>
        <v>0.63</v>
      </c>
      <c r="E59" s="239">
        <f>E58/E21</f>
        <v>0.63</v>
      </c>
      <c r="H59" s="48" t="s">
        <v>50</v>
      </c>
      <c r="I59" s="49">
        <f>I41-I58</f>
        <v>-2859.4444035555553</v>
      </c>
      <c r="J59" s="332"/>
      <c r="K59" s="49">
        <f>K41-K58</f>
        <v>-2859.4444035555553</v>
      </c>
      <c r="L59" s="49">
        <f>L41-L58</f>
        <v>5530.000000699999</v>
      </c>
      <c r="M59" s="51">
        <f>M41-M58</f>
        <v>2670.5555971444428</v>
      </c>
      <c r="N59" s="332"/>
      <c r="O59" s="48" t="s">
        <v>50</v>
      </c>
      <c r="P59" s="49">
        <f>P41-P58</f>
        <v>-2859.4444035555553</v>
      </c>
      <c r="Q59" s="49">
        <f>Q41-Q58</f>
        <v>5530.000000699999</v>
      </c>
      <c r="R59" s="49">
        <f>R41-R58</f>
        <v>20396</v>
      </c>
      <c r="S59" s="51">
        <f>S41-S58</f>
        <v>23066.555597144445</v>
      </c>
    </row>
    <row r="60" spans="1:19" x14ac:dyDescent="0.2">
      <c r="A60" s="40" t="s">
        <v>65</v>
      </c>
      <c r="B60" s="41" t="s">
        <v>48</v>
      </c>
      <c r="C60" s="43">
        <f>C59*C37</f>
        <v>315</v>
      </c>
      <c r="D60" s="43">
        <f>D59*D37</f>
        <v>315</v>
      </c>
      <c r="E60" s="43">
        <f>E59*E37</f>
        <v>315</v>
      </c>
      <c r="H60" s="25" t="s">
        <v>52</v>
      </c>
      <c r="J60" s="330"/>
      <c r="M60" s="26" t="s">
        <v>52</v>
      </c>
      <c r="N60" s="330"/>
      <c r="O60" s="25" t="s">
        <v>52</v>
      </c>
      <c r="S60" s="26" t="s">
        <v>52</v>
      </c>
    </row>
    <row r="61" spans="1:19" x14ac:dyDescent="0.2">
      <c r="H61" s="56" t="s">
        <v>53</v>
      </c>
      <c r="I61" s="15">
        <f>C99</f>
        <v>2000</v>
      </c>
      <c r="J61" s="327"/>
      <c r="K61" s="15">
        <f>D99</f>
        <v>2000</v>
      </c>
      <c r="L61" s="17">
        <f>D255</f>
        <v>100</v>
      </c>
      <c r="M61" s="323">
        <f t="shared" ref="M61:M67" si="4">K61+L61</f>
        <v>2100</v>
      </c>
      <c r="N61" s="327"/>
      <c r="O61" s="56" t="s">
        <v>53</v>
      </c>
      <c r="P61" s="15">
        <f>E99</f>
        <v>2000</v>
      </c>
      <c r="Q61" s="17">
        <f>E255</f>
        <v>100</v>
      </c>
      <c r="R61" s="17">
        <f>F403</f>
        <v>0</v>
      </c>
      <c r="S61" s="18">
        <f t="shared" ref="S61:S69" si="5">P61+Q61+R61</f>
        <v>2100</v>
      </c>
    </row>
    <row r="62" spans="1:19" x14ac:dyDescent="0.2">
      <c r="A62" s="285" t="s">
        <v>361</v>
      </c>
      <c r="B62"/>
      <c r="C62" s="27"/>
      <c r="D62" s="27"/>
      <c r="E62" s="27"/>
      <c r="H62" s="56" t="s">
        <v>54</v>
      </c>
      <c r="I62" s="15">
        <f>C105+C109</f>
        <v>7000</v>
      </c>
      <c r="J62" s="327"/>
      <c r="K62" s="15">
        <f>D105+D109</f>
        <v>7000</v>
      </c>
      <c r="L62" s="17">
        <f>D260+D264</f>
        <v>5000</v>
      </c>
      <c r="M62" s="323">
        <f t="shared" si="4"/>
        <v>12000</v>
      </c>
      <c r="N62" s="327"/>
      <c r="O62" s="56" t="s">
        <v>54</v>
      </c>
      <c r="P62" s="15">
        <f>E105+E109</f>
        <v>7000</v>
      </c>
      <c r="Q62" s="17">
        <f>E260+E264</f>
        <v>5000</v>
      </c>
      <c r="R62" s="17">
        <f>F408+F412</f>
        <v>0</v>
      </c>
      <c r="S62" s="18">
        <f t="shared" si="5"/>
        <v>12000</v>
      </c>
    </row>
    <row r="63" spans="1:19" x14ac:dyDescent="0.2">
      <c r="A63" s="301" t="s">
        <v>415</v>
      </c>
      <c r="B63" s="302" t="s">
        <v>416</v>
      </c>
      <c r="C63">
        <v>200</v>
      </c>
      <c r="D63">
        <v>200</v>
      </c>
      <c r="E63">
        <v>200</v>
      </c>
      <c r="H63" s="57" t="s">
        <v>42</v>
      </c>
      <c r="I63" s="15">
        <f>C113</f>
        <v>100</v>
      </c>
      <c r="J63" s="327"/>
      <c r="K63" s="15">
        <f>D113</f>
        <v>100</v>
      </c>
      <c r="L63" s="17">
        <f>D268</f>
        <v>10</v>
      </c>
      <c r="M63" s="323">
        <f t="shared" si="4"/>
        <v>110</v>
      </c>
      <c r="N63" s="327"/>
      <c r="O63" s="57" t="s">
        <v>42</v>
      </c>
      <c r="P63" s="15">
        <f>E113</f>
        <v>100</v>
      </c>
      <c r="Q63" s="17">
        <f>E268</f>
        <v>10</v>
      </c>
      <c r="R63" s="17">
        <f>F416</f>
        <v>0</v>
      </c>
      <c r="S63" s="18">
        <f t="shared" si="5"/>
        <v>110</v>
      </c>
    </row>
    <row r="64" spans="1:19" x14ac:dyDescent="0.2">
      <c r="A64" s="301" t="s">
        <v>417</v>
      </c>
      <c r="B64" s="302" t="s">
        <v>418</v>
      </c>
      <c r="C64">
        <v>2</v>
      </c>
      <c r="D64">
        <v>2</v>
      </c>
      <c r="E64">
        <v>2</v>
      </c>
      <c r="H64" s="57" t="s">
        <v>384</v>
      </c>
      <c r="I64" s="15">
        <f>C118</f>
        <v>200</v>
      </c>
      <c r="J64" s="327"/>
      <c r="K64" s="15">
        <f>D118</f>
        <v>200</v>
      </c>
      <c r="L64" s="324">
        <f>D273</f>
        <v>300</v>
      </c>
      <c r="M64" s="323">
        <f t="shared" si="4"/>
        <v>500</v>
      </c>
      <c r="N64" s="327"/>
      <c r="O64" s="57" t="s">
        <v>384</v>
      </c>
      <c r="P64" s="15">
        <f>E118</f>
        <v>200</v>
      </c>
      <c r="Q64" s="324">
        <f>E273</f>
        <v>300</v>
      </c>
      <c r="R64" s="324">
        <f>F421</f>
        <v>0</v>
      </c>
      <c r="S64" s="18">
        <f t="shared" si="5"/>
        <v>500</v>
      </c>
    </row>
    <row r="65" spans="1:19" x14ac:dyDescent="0.2">
      <c r="A65" s="301" t="s">
        <v>419</v>
      </c>
      <c r="B65" s="302" t="s">
        <v>16</v>
      </c>
      <c r="C65">
        <v>20</v>
      </c>
      <c r="D65">
        <v>20</v>
      </c>
      <c r="E65">
        <v>20</v>
      </c>
      <c r="H65" s="57" t="s">
        <v>59</v>
      </c>
      <c r="I65" s="15">
        <f>C121</f>
        <v>0</v>
      </c>
      <c r="J65" s="327"/>
      <c r="K65" s="15">
        <f>D121</f>
        <v>0</v>
      </c>
      <c r="L65" s="17">
        <f>D276</f>
        <v>20.833333333333332</v>
      </c>
      <c r="M65" s="323">
        <f t="shared" si="4"/>
        <v>20.833333333333332</v>
      </c>
      <c r="N65" s="327"/>
      <c r="O65" s="57" t="s">
        <v>59</v>
      </c>
      <c r="P65" s="15">
        <f>E121</f>
        <v>0</v>
      </c>
      <c r="Q65" s="17">
        <f>E276</f>
        <v>20.833333333333332</v>
      </c>
      <c r="R65" s="17">
        <f>F424</f>
        <v>0</v>
      </c>
      <c r="S65" s="18">
        <f t="shared" si="5"/>
        <v>20.833333333333332</v>
      </c>
    </row>
    <row r="66" spans="1:19" x14ac:dyDescent="0.2">
      <c r="A66" s="301" t="s">
        <v>57</v>
      </c>
      <c r="B66" s="302" t="s">
        <v>354</v>
      </c>
      <c r="C66" s="342">
        <f>$I$5</f>
        <v>3000</v>
      </c>
      <c r="D66" s="342">
        <f>$I$5</f>
        <v>3000</v>
      </c>
      <c r="E66" s="342">
        <f>$I$5</f>
        <v>3000</v>
      </c>
      <c r="H66" s="57" t="s">
        <v>353</v>
      </c>
      <c r="I66" s="15">
        <f>C124</f>
        <v>250</v>
      </c>
      <c r="J66" s="327"/>
      <c r="K66" s="15">
        <f>D124</f>
        <v>250</v>
      </c>
      <c r="L66" s="17">
        <f>D279</f>
        <v>80</v>
      </c>
      <c r="M66" s="323">
        <f t="shared" si="4"/>
        <v>330</v>
      </c>
      <c r="N66" s="327"/>
      <c r="O66" s="57" t="s">
        <v>353</v>
      </c>
      <c r="P66" s="15">
        <f>E124</f>
        <v>250</v>
      </c>
      <c r="Q66" s="17">
        <f>E279</f>
        <v>80</v>
      </c>
      <c r="R66" s="17">
        <f>F428</f>
        <v>0</v>
      </c>
      <c r="S66" s="18">
        <f t="shared" si="5"/>
        <v>330</v>
      </c>
    </row>
    <row r="67" spans="1:19" x14ac:dyDescent="0.2">
      <c r="H67" s="57" t="s">
        <v>61</v>
      </c>
      <c r="I67" s="15">
        <f>C127</f>
        <v>833.33333333333337</v>
      </c>
      <c r="J67" s="327"/>
      <c r="K67" s="15">
        <f>D127</f>
        <v>833.33333333333337</v>
      </c>
      <c r="L67" s="17">
        <f>D282</f>
        <v>416.66666666666669</v>
      </c>
      <c r="M67" s="323">
        <f t="shared" si="4"/>
        <v>1250</v>
      </c>
      <c r="N67" s="327"/>
      <c r="O67" s="57" t="s">
        <v>61</v>
      </c>
      <c r="P67" s="15">
        <f>E127</f>
        <v>833.33333333333337</v>
      </c>
      <c r="Q67" s="17">
        <f>E282</f>
        <v>416.66666666666669</v>
      </c>
      <c r="R67" s="17">
        <f>F432</f>
        <v>0</v>
      </c>
      <c r="S67" s="18">
        <f t="shared" si="5"/>
        <v>1250</v>
      </c>
    </row>
    <row r="68" spans="1:19" x14ac:dyDescent="0.2">
      <c r="A68" s="52" t="s">
        <v>55</v>
      </c>
      <c r="B68" s="48" t="s">
        <v>56</v>
      </c>
      <c r="C68" s="50">
        <f>IF(C4&lt;200,2,ROUNDUP((C4+1)/C63,0))</f>
        <v>2</v>
      </c>
      <c r="D68" s="50">
        <f>IF(D4&lt;200,2,ROUNDUP((D4+1)/D63,0))</f>
        <v>2</v>
      </c>
      <c r="E68" s="50">
        <f>IF(E4&lt;200,2,ROUNDUP((E4+1)/E63,0))</f>
        <v>2</v>
      </c>
      <c r="H68" s="57"/>
      <c r="I68" s="15"/>
      <c r="J68" s="327"/>
      <c r="K68" s="15"/>
      <c r="L68" s="17"/>
      <c r="M68" s="18"/>
      <c r="N68" s="327"/>
      <c r="O68" s="57"/>
      <c r="S68" s="18">
        <f t="shared" si="5"/>
        <v>0</v>
      </c>
    </row>
    <row r="69" spans="1:19" x14ac:dyDescent="0.2">
      <c r="A69" s="52" t="s">
        <v>420</v>
      </c>
      <c r="B69" s="48" t="s">
        <v>354</v>
      </c>
      <c r="C69" s="50">
        <f>IF(C64&gt;1,C68/C64,0)</f>
        <v>1</v>
      </c>
      <c r="D69" s="50">
        <f>IF(D64&gt;1,D68/D64,0)</f>
        <v>1</v>
      </c>
      <c r="E69" s="50">
        <f>IF(E64&gt;1,E68/E64,0)</f>
        <v>1</v>
      </c>
      <c r="H69" s="57"/>
      <c r="I69" s="15"/>
      <c r="J69" s="327"/>
      <c r="K69" s="15"/>
      <c r="L69" s="17"/>
      <c r="M69" s="18"/>
      <c r="N69" s="327"/>
      <c r="O69" s="57"/>
      <c r="S69" s="18">
        <f t="shared" si="5"/>
        <v>0</v>
      </c>
    </row>
    <row r="70" spans="1:19" x14ac:dyDescent="0.2">
      <c r="A70" s="52" t="s">
        <v>421</v>
      </c>
      <c r="B70" s="48" t="s">
        <v>48</v>
      </c>
      <c r="C70" s="50">
        <f>C68*C66</f>
        <v>6000</v>
      </c>
      <c r="D70" s="50">
        <f>D68*D66</f>
        <v>6000</v>
      </c>
      <c r="E70" s="50">
        <f>E68*E66</f>
        <v>6000</v>
      </c>
      <c r="H70" s="58" t="s">
        <v>64</v>
      </c>
      <c r="I70" s="59">
        <f>SUM(I61:I69)</f>
        <v>10383.333333333334</v>
      </c>
      <c r="J70" s="333"/>
      <c r="K70" s="59">
        <f>SUM(K61:K69)</f>
        <v>10383.333333333334</v>
      </c>
      <c r="L70" s="59">
        <f>SUM(L61:L69)</f>
        <v>5927.5</v>
      </c>
      <c r="M70" s="59">
        <f>SUM(M61:M69)</f>
        <v>16310.833333333334</v>
      </c>
      <c r="N70" s="333"/>
      <c r="O70" s="58" t="s">
        <v>64</v>
      </c>
      <c r="P70" s="59">
        <f>SUM(P61:P69)</f>
        <v>10383.333333333334</v>
      </c>
      <c r="Q70" s="59">
        <f>SUM(Q61:Q69)</f>
        <v>5927.5</v>
      </c>
      <c r="R70" s="59">
        <f>SUM(R61:R69)</f>
        <v>0</v>
      </c>
      <c r="S70" s="59">
        <f>SUM(S61:S69)</f>
        <v>16310.833333333334</v>
      </c>
    </row>
    <row r="71" spans="1:19" x14ac:dyDescent="0.2">
      <c r="A71" s="52" t="s">
        <v>422</v>
      </c>
      <c r="B71" s="48" t="s">
        <v>48</v>
      </c>
      <c r="C71" s="50">
        <f>C69*(C66*C65/100)</f>
        <v>600</v>
      </c>
      <c r="D71" s="50">
        <f>D69*(D66*D65/100)</f>
        <v>600</v>
      </c>
      <c r="E71" s="50">
        <f>E69*(E66*E65/100)</f>
        <v>600</v>
      </c>
      <c r="H71" s="60" t="s">
        <v>66</v>
      </c>
      <c r="I71" s="61">
        <f>I59-I70</f>
        <v>-13242.777736888889</v>
      </c>
      <c r="J71" s="334"/>
      <c r="K71" s="61">
        <f>K59-K70</f>
        <v>-13242.777736888889</v>
      </c>
      <c r="L71" s="61">
        <f>L59-L70</f>
        <v>-397.49999930000104</v>
      </c>
      <c r="M71" s="61">
        <f>M59-M70</f>
        <v>-13640.277736188891</v>
      </c>
      <c r="N71" s="334"/>
      <c r="O71" s="60" t="s">
        <v>66</v>
      </c>
      <c r="P71" s="61">
        <f>P59-P70</f>
        <v>-13242.777736888889</v>
      </c>
      <c r="Q71" s="61">
        <f>Q59-Q70</f>
        <v>-397.49999930000104</v>
      </c>
      <c r="R71" s="61">
        <f>R59-R70</f>
        <v>20396</v>
      </c>
      <c r="S71" s="63">
        <f>S59-S70</f>
        <v>6755.7222638111107</v>
      </c>
    </row>
    <row r="72" spans="1:19" x14ac:dyDescent="0.2">
      <c r="A72" s="3"/>
      <c r="B72"/>
      <c r="C72" s="27"/>
      <c r="D72" s="27"/>
      <c r="E72" s="27"/>
      <c r="H72" s="57" t="s">
        <v>67</v>
      </c>
      <c r="I72" s="15">
        <f>IF(I71&gt;0,I71*$C$5/100,0)</f>
        <v>0</v>
      </c>
      <c r="J72" s="327"/>
      <c r="M72" s="18">
        <f>IF(M71&gt;0,M71*$C$5/100,0)</f>
        <v>0</v>
      </c>
      <c r="N72" s="327"/>
      <c r="O72" s="57" t="s">
        <v>67</v>
      </c>
      <c r="S72" s="18">
        <f>IF(S71&gt;0,S71*$C$5/100,0)</f>
        <v>1688.9305659527777</v>
      </c>
    </row>
    <row r="73" spans="1:19" x14ac:dyDescent="0.2">
      <c r="A73" s="52" t="s">
        <v>60</v>
      </c>
      <c r="B73" s="48" t="s">
        <v>48</v>
      </c>
      <c r="C73" s="50">
        <f>C70+C71</f>
        <v>6600</v>
      </c>
      <c r="D73" s="50">
        <f>D70+D71</f>
        <v>6600</v>
      </c>
      <c r="E73" s="50">
        <f>E70+E71</f>
        <v>6600</v>
      </c>
      <c r="H73" s="48" t="s">
        <v>69</v>
      </c>
      <c r="I73" s="49">
        <f>I71-I72</f>
        <v>-13242.777736888889</v>
      </c>
      <c r="J73" s="332"/>
      <c r="M73" s="51">
        <f>M71-M72</f>
        <v>-13640.277736188891</v>
      </c>
      <c r="N73" s="332"/>
      <c r="O73" s="48" t="s">
        <v>69</v>
      </c>
      <c r="S73" s="51">
        <f>S71-S72</f>
        <v>5066.7916978583326</v>
      </c>
    </row>
    <row r="74" spans="1:19" ht="16" thickBot="1" x14ac:dyDescent="0.25">
      <c r="H74" t="s">
        <v>70</v>
      </c>
      <c r="I74" s="15">
        <f>I67</f>
        <v>833.33333333333337</v>
      </c>
      <c r="J74" s="327"/>
      <c r="M74" s="18">
        <f>M67</f>
        <v>1250</v>
      </c>
      <c r="N74" s="327"/>
      <c r="O74" t="s">
        <v>70</v>
      </c>
      <c r="S74" s="18">
        <f>S67</f>
        <v>1250</v>
      </c>
    </row>
    <row r="75" spans="1:19" ht="16" thickBot="1" x14ac:dyDescent="0.25">
      <c r="A75" s="285" t="s">
        <v>360</v>
      </c>
      <c r="H75" s="67" t="s">
        <v>73</v>
      </c>
      <c r="I75" s="68">
        <f>I73+I74</f>
        <v>-12409.444403555555</v>
      </c>
      <c r="J75" s="335"/>
      <c r="K75" s="17"/>
      <c r="M75" s="68">
        <f>M73+M74</f>
        <v>-12390.277736188891</v>
      </c>
      <c r="N75" s="335"/>
      <c r="O75" s="67" t="s">
        <v>73</v>
      </c>
      <c r="S75" s="68">
        <f>S73+S74</f>
        <v>6316.7916978583326</v>
      </c>
    </row>
    <row r="76" spans="1:19" x14ac:dyDescent="0.2">
      <c r="A76" s="65" t="s">
        <v>71</v>
      </c>
      <c r="B76" s="66" t="s">
        <v>72</v>
      </c>
      <c r="C76" s="3">
        <v>71.111099999999993</v>
      </c>
      <c r="D76" s="3">
        <v>71.111099999999993</v>
      </c>
      <c r="E76" s="3">
        <v>71.111099999999993</v>
      </c>
      <c r="H76" s="71" t="s">
        <v>77</v>
      </c>
      <c r="I76" s="17"/>
      <c r="J76" s="328"/>
      <c r="M76" s="18"/>
      <c r="N76" s="328"/>
      <c r="O76" s="71" t="s">
        <v>77</v>
      </c>
      <c r="S76" s="18"/>
    </row>
    <row r="77" spans="1:19" x14ac:dyDescent="0.2">
      <c r="A77" s="65" t="s">
        <v>75</v>
      </c>
      <c r="B77" s="66" t="s">
        <v>76</v>
      </c>
      <c r="C77" s="70">
        <f>C76*C32/1000</f>
        <v>1422.2219985777781</v>
      </c>
      <c r="D77" s="70">
        <f>D76*D32/1000</f>
        <v>1422.2219985777781</v>
      </c>
      <c r="E77" s="70">
        <f>E76*E32/1000</f>
        <v>1422.2219985777781</v>
      </c>
      <c r="H77" s="57" t="s">
        <v>61</v>
      </c>
      <c r="I77" s="15">
        <f>C127</f>
        <v>833.33333333333337</v>
      </c>
      <c r="J77" s="327"/>
      <c r="M77" s="18">
        <f>M67</f>
        <v>1250</v>
      </c>
      <c r="N77" s="327"/>
      <c r="O77" s="57" t="s">
        <v>61</v>
      </c>
      <c r="S77" s="18">
        <f>S74</f>
        <v>1250</v>
      </c>
    </row>
    <row r="78" spans="1:19" ht="16" thickBot="1" x14ac:dyDescent="0.25">
      <c r="A78" s="65" t="s">
        <v>78</v>
      </c>
      <c r="B78" s="66" t="s">
        <v>79</v>
      </c>
      <c r="C78" s="299">
        <f>$P$6</f>
        <v>0.2</v>
      </c>
      <c r="D78" s="299">
        <f t="shared" ref="D78:E78" si="6">$P$6</f>
        <v>0.2</v>
      </c>
      <c r="E78" s="299">
        <f t="shared" si="6"/>
        <v>0.2</v>
      </c>
      <c r="H78" s="72" t="s">
        <v>81</v>
      </c>
      <c r="I78" s="15">
        <f>C25</f>
        <v>0</v>
      </c>
      <c r="J78" s="327"/>
      <c r="M78" s="18">
        <f>D25+D154</f>
        <v>41.666666666666664</v>
      </c>
      <c r="N78" s="327"/>
      <c r="O78" s="72" t="s">
        <v>81</v>
      </c>
      <c r="S78" s="18">
        <f>E25+E154+E309</f>
        <v>166.66666666666666</v>
      </c>
    </row>
    <row r="79" spans="1:19" ht="16" thickBot="1" x14ac:dyDescent="0.25">
      <c r="A79" s="65" t="s">
        <v>80</v>
      </c>
      <c r="B79" s="66" t="s">
        <v>48</v>
      </c>
      <c r="C79" s="297">
        <f>C77*C78</f>
        <v>284.44439971555562</v>
      </c>
      <c r="D79" s="297">
        <f>D77*D78</f>
        <v>284.44439971555562</v>
      </c>
      <c r="E79" s="297">
        <f>E77*E78</f>
        <v>284.44439971555562</v>
      </c>
      <c r="H79" s="67" t="s">
        <v>82</v>
      </c>
      <c r="I79" s="68">
        <f>I75-(I77+I78)</f>
        <v>-13242.777736888889</v>
      </c>
      <c r="J79" s="335"/>
      <c r="M79" s="68">
        <f>M75-(M77+M78)</f>
        <v>-13681.944402855557</v>
      </c>
      <c r="N79" s="335"/>
      <c r="O79" s="67" t="s">
        <v>82</v>
      </c>
      <c r="S79" s="68">
        <f>S75-(S77+S78)</f>
        <v>4900.1250311916656</v>
      </c>
    </row>
    <row r="80" spans="1:19" x14ac:dyDescent="0.2">
      <c r="J80" s="330"/>
      <c r="M80" s="13"/>
      <c r="N80" s="330"/>
      <c r="S80" s="13"/>
    </row>
    <row r="81" spans="1:25" x14ac:dyDescent="0.2">
      <c r="A81" s="285" t="s">
        <v>367</v>
      </c>
      <c r="J81" s="330"/>
      <c r="N81" s="330"/>
    </row>
    <row r="82" spans="1:25" x14ac:dyDescent="0.2">
      <c r="A82" s="286" t="s">
        <v>362</v>
      </c>
      <c r="B82" s="287" t="s">
        <v>363</v>
      </c>
      <c r="C82" s="42">
        <v>5</v>
      </c>
      <c r="D82" s="42">
        <v>5</v>
      </c>
      <c r="E82" s="42">
        <v>5</v>
      </c>
      <c r="H82" s="76" t="s">
        <v>73</v>
      </c>
      <c r="I82" s="77">
        <f>I75*12</f>
        <v>-148913.33284266666</v>
      </c>
      <c r="J82" s="336"/>
      <c r="M82" s="79">
        <f>M75*12</f>
        <v>-148683.33283426671</v>
      </c>
      <c r="N82" s="336"/>
      <c r="O82" s="76" t="s">
        <v>73</v>
      </c>
      <c r="S82" s="79">
        <f>S75*12</f>
        <v>75801.500374299998</v>
      </c>
    </row>
    <row r="83" spans="1:25" ht="16" x14ac:dyDescent="0.2">
      <c r="A83" s="286" t="s">
        <v>364</v>
      </c>
      <c r="B83" s="287" t="s">
        <v>48</v>
      </c>
      <c r="C83" s="288">
        <f>C82*C32/1000</f>
        <v>99.999999899999992</v>
      </c>
      <c r="D83" s="288">
        <f>D82*D32/1000</f>
        <v>99.999999899999992</v>
      </c>
      <c r="E83" s="288">
        <f>E82*E32/1000</f>
        <v>99.999999899999992</v>
      </c>
      <c r="H83" s="82" t="s">
        <v>87</v>
      </c>
      <c r="I83" s="83">
        <f>IF(I82&gt;0,I27/I82,0)</f>
        <v>0</v>
      </c>
      <c r="J83" s="337"/>
      <c r="M83" s="84">
        <f>IF(M82&gt;0,M27/M82,0)</f>
        <v>0</v>
      </c>
      <c r="N83" s="337"/>
      <c r="O83" s="82" t="s">
        <v>87</v>
      </c>
      <c r="S83" s="84">
        <f>IF(S82&gt;0,S27/S82,0)</f>
        <v>3.9577053029113003</v>
      </c>
    </row>
    <row r="84" spans="1:25" x14ac:dyDescent="0.2">
      <c r="B84"/>
      <c r="J84" s="330"/>
      <c r="M84" s="13"/>
      <c r="N84" s="330"/>
      <c r="S84" s="13"/>
    </row>
    <row r="85" spans="1:25" x14ac:dyDescent="0.2">
      <c r="A85" s="285" t="s">
        <v>368</v>
      </c>
      <c r="B85"/>
      <c r="H85" s="76" t="s">
        <v>88</v>
      </c>
      <c r="I85" s="77">
        <f>I79*12</f>
        <v>-158913.33284266666</v>
      </c>
      <c r="J85" s="336"/>
      <c r="M85" s="79">
        <f>M79*12</f>
        <v>-164183.33283426668</v>
      </c>
      <c r="N85" s="336"/>
      <c r="O85" s="76" t="s">
        <v>88</v>
      </c>
      <c r="S85" s="79">
        <f>S79*12</f>
        <v>58801.500374299983</v>
      </c>
    </row>
    <row r="86" spans="1:25" ht="17" thickBot="1" x14ac:dyDescent="0.25">
      <c r="A86" s="28" t="s">
        <v>366</v>
      </c>
      <c r="B86" s="105" t="s">
        <v>363</v>
      </c>
      <c r="C86" s="42">
        <v>1</v>
      </c>
      <c r="D86" s="42">
        <v>1</v>
      </c>
      <c r="E86" s="42">
        <v>1</v>
      </c>
      <c r="H86" s="82" t="s">
        <v>87</v>
      </c>
      <c r="I86" s="83">
        <f>IF(I85&gt;0,I27/I85,0)</f>
        <v>0</v>
      </c>
      <c r="J86" s="337"/>
      <c r="M86" s="86">
        <f>IF(M85&gt;0,M27/M85,0)</f>
        <v>0</v>
      </c>
      <c r="N86" s="337"/>
      <c r="O86" s="82" t="s">
        <v>87</v>
      </c>
      <c r="S86" s="86">
        <f>IF(S85&gt;0,S27/S85,0)</f>
        <v>5.1019106330681181</v>
      </c>
    </row>
    <row r="87" spans="1:25" x14ac:dyDescent="0.2">
      <c r="A87" s="28" t="s">
        <v>365</v>
      </c>
      <c r="B87" s="105" t="s">
        <v>48</v>
      </c>
      <c r="C87" s="140">
        <f>C86*C32/1000</f>
        <v>19.999999980000002</v>
      </c>
      <c r="D87" s="140">
        <f>D86*D32/1000</f>
        <v>19.999999980000002</v>
      </c>
      <c r="E87" s="140">
        <f>E86*E32/1000</f>
        <v>19.999999980000002</v>
      </c>
    </row>
    <row r="88" spans="1:25" x14ac:dyDescent="0.2">
      <c r="B88"/>
      <c r="Y88" s="3"/>
    </row>
    <row r="89" spans="1:25" x14ac:dyDescent="0.2">
      <c r="A89" s="285" t="s">
        <v>359</v>
      </c>
      <c r="B89"/>
      <c r="Y89" s="3"/>
    </row>
    <row r="90" spans="1:25" x14ac:dyDescent="0.2">
      <c r="A90" s="73" t="s">
        <v>83</v>
      </c>
      <c r="B90" s="74" t="s">
        <v>84</v>
      </c>
      <c r="C90" s="100">
        <v>2</v>
      </c>
      <c r="D90" s="100">
        <v>2</v>
      </c>
      <c r="E90" s="100">
        <v>2</v>
      </c>
      <c r="Y90" s="3"/>
    </row>
    <row r="91" spans="1:25" x14ac:dyDescent="0.2">
      <c r="A91" s="73" t="s">
        <v>85</v>
      </c>
      <c r="B91" s="74" t="s">
        <v>48</v>
      </c>
      <c r="C91" s="73">
        <f>C90*C32/1000</f>
        <v>39.999999960000004</v>
      </c>
      <c r="D91" s="73">
        <f>D90*D32/1000</f>
        <v>39.999999960000004</v>
      </c>
      <c r="E91" s="73">
        <f>E90*E32/1000</f>
        <v>39.999999960000004</v>
      </c>
      <c r="T91" s="3"/>
      <c r="X91" s="3"/>
      <c r="Y91" s="3"/>
    </row>
    <row r="92" spans="1:25" x14ac:dyDescent="0.2">
      <c r="T92" s="3"/>
      <c r="X92" s="3"/>
      <c r="Y92" s="3"/>
    </row>
    <row r="93" spans="1:25" x14ac:dyDescent="0.2">
      <c r="A93" s="80" t="s">
        <v>494</v>
      </c>
      <c r="B93" s="80" t="s">
        <v>48</v>
      </c>
      <c r="C93" s="81">
        <f>C55+C73+C60+C79+C83+C87+C91</f>
        <v>10359.444396555555</v>
      </c>
      <c r="D93" s="81">
        <f>D55+D73+D60+D79+D83+D87+D91</f>
        <v>10359.444396555555</v>
      </c>
      <c r="E93" s="81">
        <f>E55+E73+E60+E79+E83+E87+E91</f>
        <v>10359.444396555555</v>
      </c>
      <c r="T93" s="3"/>
      <c r="X93" s="3"/>
      <c r="Y93" s="3"/>
    </row>
    <row r="94" spans="1:25" x14ac:dyDescent="0.2">
      <c r="A94" s="80" t="s">
        <v>495</v>
      </c>
      <c r="B94" s="80" t="s">
        <v>48</v>
      </c>
      <c r="C94" s="85">
        <f>C93/C32</f>
        <v>0.51797222034574997</v>
      </c>
      <c r="D94" s="85">
        <f>D93/D32</f>
        <v>0.51797222034574997</v>
      </c>
      <c r="E94" s="85">
        <f>E93/E32</f>
        <v>0.51797222034574997</v>
      </c>
      <c r="T94" s="3"/>
      <c r="X94" s="3"/>
      <c r="Y94" s="3"/>
    </row>
    <row r="95" spans="1:25" x14ac:dyDescent="0.2">
      <c r="T95" s="3"/>
      <c r="X95" s="3"/>
      <c r="Y95" s="3"/>
    </row>
    <row r="96" spans="1:25" ht="19" x14ac:dyDescent="0.25">
      <c r="A96" s="283" t="s">
        <v>89</v>
      </c>
      <c r="T96" s="3"/>
      <c r="W96" s="3"/>
      <c r="X96" s="3"/>
      <c r="Y96" s="3"/>
    </row>
    <row r="97" spans="1:25" x14ac:dyDescent="0.2">
      <c r="T97" s="3"/>
      <c r="W97" s="3"/>
      <c r="X97" s="3"/>
      <c r="Y97" s="3"/>
    </row>
    <row r="98" spans="1:25" x14ac:dyDescent="0.2">
      <c r="A98" s="285" t="s">
        <v>53</v>
      </c>
      <c r="T98" s="3"/>
      <c r="W98" s="3"/>
      <c r="X98" s="3"/>
      <c r="Y98" s="3"/>
    </row>
    <row r="99" spans="1:25" x14ac:dyDescent="0.2">
      <c r="A99" s="21" t="s">
        <v>90</v>
      </c>
      <c r="B99" s="24" t="s">
        <v>24</v>
      </c>
      <c r="C99" s="17">
        <v>2000</v>
      </c>
      <c r="D99" s="17">
        <v>2000</v>
      </c>
      <c r="E99" s="17">
        <v>2000</v>
      </c>
      <c r="T99" s="3"/>
      <c r="W99" s="3"/>
      <c r="X99" s="3"/>
      <c r="Y99" s="3"/>
    </row>
    <row r="100" spans="1:25" x14ac:dyDescent="0.2">
      <c r="T100" s="3"/>
      <c r="W100" s="3"/>
      <c r="X100" s="3"/>
      <c r="Y100" s="3"/>
    </row>
    <row r="101" spans="1:25" x14ac:dyDescent="0.2">
      <c r="A101" s="285" t="s">
        <v>54</v>
      </c>
      <c r="T101" s="3"/>
      <c r="W101" s="3"/>
      <c r="X101" s="3"/>
      <c r="Y101" s="3"/>
    </row>
    <row r="102" spans="1:25" x14ac:dyDescent="0.2">
      <c r="T102" s="3"/>
      <c r="W102" s="3"/>
      <c r="X102" s="3"/>
      <c r="Y102" s="3"/>
    </row>
    <row r="103" spans="1:25" x14ac:dyDescent="0.2">
      <c r="A103" s="52" t="s">
        <v>91</v>
      </c>
      <c r="B103" s="48" t="s">
        <v>56</v>
      </c>
      <c r="C103" s="2">
        <v>2</v>
      </c>
      <c r="D103" s="2">
        <v>2</v>
      </c>
      <c r="E103" s="2">
        <v>2</v>
      </c>
      <c r="T103" s="3"/>
      <c r="W103" s="3"/>
      <c r="X103" s="3"/>
      <c r="Y103" s="3"/>
    </row>
    <row r="104" spans="1:25" x14ac:dyDescent="0.2">
      <c r="A104" s="52" t="s">
        <v>57</v>
      </c>
      <c r="B104" s="48" t="s">
        <v>58</v>
      </c>
      <c r="C104" s="50">
        <f>$I$6</f>
        <v>3000</v>
      </c>
      <c r="D104" s="50">
        <f t="shared" ref="D104:E104" si="7">$I$6</f>
        <v>3000</v>
      </c>
      <c r="E104" s="50">
        <f t="shared" si="7"/>
        <v>3000</v>
      </c>
    </row>
    <row r="105" spans="1:25" x14ac:dyDescent="0.2">
      <c r="A105" s="52" t="s">
        <v>60</v>
      </c>
      <c r="B105" s="48" t="s">
        <v>48</v>
      </c>
      <c r="C105" s="50">
        <f>C103*C104</f>
        <v>6000</v>
      </c>
      <c r="D105" s="50">
        <f>D103*D104</f>
        <v>6000</v>
      </c>
      <c r="E105" s="50">
        <f>E103*E104</f>
        <v>6000</v>
      </c>
    </row>
    <row r="107" spans="1:25" x14ac:dyDescent="0.2">
      <c r="A107" s="52" t="s">
        <v>92</v>
      </c>
      <c r="B107" s="48" t="s">
        <v>56</v>
      </c>
      <c r="C107" s="2">
        <v>2</v>
      </c>
      <c r="D107" s="2">
        <v>2</v>
      </c>
      <c r="E107" s="2">
        <v>2</v>
      </c>
    </row>
    <row r="108" spans="1:25" x14ac:dyDescent="0.2">
      <c r="A108" s="52" t="s">
        <v>57</v>
      </c>
      <c r="B108" s="48" t="s">
        <v>58</v>
      </c>
      <c r="C108" s="50">
        <f>$I$7/4</f>
        <v>500</v>
      </c>
      <c r="D108" s="50">
        <f t="shared" ref="D108:E108" si="8">$I$7/4</f>
        <v>500</v>
      </c>
      <c r="E108" s="50">
        <f t="shared" si="8"/>
        <v>500</v>
      </c>
    </row>
    <row r="109" spans="1:25" x14ac:dyDescent="0.2">
      <c r="A109" s="52" t="s">
        <v>60</v>
      </c>
      <c r="B109" s="48" t="s">
        <v>48</v>
      </c>
      <c r="C109" s="50">
        <f>C107*C108</f>
        <v>1000</v>
      </c>
      <c r="D109" s="50">
        <f>D107*D108</f>
        <v>1000</v>
      </c>
      <c r="E109" s="50">
        <f>E107*E108</f>
        <v>1000</v>
      </c>
    </row>
    <row r="111" spans="1:25" x14ac:dyDescent="0.2">
      <c r="A111" s="285" t="s">
        <v>360</v>
      </c>
    </row>
    <row r="112" spans="1:25" x14ac:dyDescent="0.2">
      <c r="A112" s="65" t="s">
        <v>93</v>
      </c>
      <c r="B112" s="66" t="s">
        <v>76</v>
      </c>
      <c r="C112" s="88">
        <v>500</v>
      </c>
      <c r="D112" s="88">
        <v>500</v>
      </c>
      <c r="E112" s="88">
        <v>500</v>
      </c>
    </row>
    <row r="113" spans="1:5" x14ac:dyDescent="0.2">
      <c r="A113" s="65" t="s">
        <v>94</v>
      </c>
      <c r="B113" s="66" t="s">
        <v>48</v>
      </c>
      <c r="C113" s="65">
        <f>C112*C78</f>
        <v>100</v>
      </c>
      <c r="D113" s="65">
        <f>D112*D78</f>
        <v>100</v>
      </c>
      <c r="E113" s="65">
        <f>E112*E78</f>
        <v>100</v>
      </c>
    </row>
    <row r="115" spans="1:5" ht="15.75" customHeight="1" x14ac:dyDescent="0.2">
      <c r="A115" s="285" t="s">
        <v>379</v>
      </c>
      <c r="B115"/>
    </row>
    <row r="116" spans="1:5" x14ac:dyDescent="0.2">
      <c r="A116" s="28" t="s">
        <v>382</v>
      </c>
      <c r="B116" s="105" t="s">
        <v>363</v>
      </c>
      <c r="C116" s="2">
        <v>200</v>
      </c>
      <c r="D116" s="2">
        <v>200</v>
      </c>
      <c r="E116" s="2">
        <v>200</v>
      </c>
    </row>
    <row r="117" spans="1:5" x14ac:dyDescent="0.2">
      <c r="A117" s="28" t="s">
        <v>381</v>
      </c>
      <c r="B117" s="105" t="s">
        <v>16</v>
      </c>
      <c r="C117">
        <v>20</v>
      </c>
      <c r="D117">
        <v>20</v>
      </c>
      <c r="E117">
        <v>20</v>
      </c>
    </row>
    <row r="118" spans="1:5" x14ac:dyDescent="0.2">
      <c r="A118" s="28" t="s">
        <v>380</v>
      </c>
      <c r="B118" s="105" t="s">
        <v>48</v>
      </c>
      <c r="C118" s="140">
        <f>C116+((C4/100-1)*C117/100*C116)</f>
        <v>200</v>
      </c>
      <c r="D118" s="140">
        <f>D116+((D4/100-1)*D117/100*D116)</f>
        <v>200</v>
      </c>
      <c r="E118" s="140">
        <f>E116+((E4/100-1)*E117/100*E116)</f>
        <v>200</v>
      </c>
    </row>
    <row r="120" spans="1:5" x14ac:dyDescent="0.2">
      <c r="A120" s="285" t="s">
        <v>230</v>
      </c>
    </row>
    <row r="121" spans="1:5" x14ac:dyDescent="0.2">
      <c r="A121" s="21" t="str">
        <f t="shared" ref="A121:E121" si="9">A24</f>
        <v xml:space="preserve">Monthly interest </v>
      </c>
      <c r="B121" s="24" t="str">
        <f t="shared" si="9"/>
        <v xml:space="preserve"> €</v>
      </c>
      <c r="C121" s="21">
        <f t="shared" si="9"/>
        <v>0</v>
      </c>
      <c r="D121" s="21">
        <f t="shared" si="9"/>
        <v>0</v>
      </c>
      <c r="E121" s="21">
        <f t="shared" si="9"/>
        <v>0</v>
      </c>
    </row>
    <row r="123" spans="1:5" x14ac:dyDescent="0.2">
      <c r="A123" s="285" t="s">
        <v>359</v>
      </c>
    </row>
    <row r="124" spans="1:5" x14ac:dyDescent="0.2">
      <c r="A124" s="73" t="s">
        <v>96</v>
      </c>
      <c r="B124" s="74" t="s">
        <v>48</v>
      </c>
      <c r="C124" s="90">
        <v>250</v>
      </c>
      <c r="D124" s="90">
        <v>250</v>
      </c>
      <c r="E124" s="90">
        <v>250</v>
      </c>
    </row>
    <row r="126" spans="1:5" x14ac:dyDescent="0.2">
      <c r="A126" s="285" t="s">
        <v>383</v>
      </c>
    </row>
    <row r="127" spans="1:5" x14ac:dyDescent="0.2">
      <c r="A127" s="40" t="s">
        <v>409</v>
      </c>
      <c r="B127" s="41" t="s">
        <v>48</v>
      </c>
      <c r="C127" s="40">
        <f>C16/C17/12</f>
        <v>833.33333333333337</v>
      </c>
      <c r="D127" s="40">
        <f>D16/D17/12</f>
        <v>833.33333333333337</v>
      </c>
      <c r="E127" s="40">
        <f>E16/E17/12</f>
        <v>833.33333333333337</v>
      </c>
    </row>
    <row r="129" spans="1:5" x14ac:dyDescent="0.2">
      <c r="A129" s="80" t="s">
        <v>98</v>
      </c>
      <c r="B129" s="80" t="s">
        <v>48</v>
      </c>
      <c r="C129" s="81">
        <f>C99+C105+C109+C113+C118+C121+C124+C127</f>
        <v>10383.333333333334</v>
      </c>
      <c r="D129" s="81">
        <f>D99+D105+D109+D113+D118+D121+D124+D127</f>
        <v>10383.333333333334</v>
      </c>
      <c r="E129" s="81">
        <f>E99+E105+E109+E113+E118+E121+E124+E127</f>
        <v>10383.333333333334</v>
      </c>
    </row>
    <row r="130" spans="1:5" x14ac:dyDescent="0.2">
      <c r="A130" s="80" t="s">
        <v>99</v>
      </c>
      <c r="B130" s="80" t="s">
        <v>48</v>
      </c>
      <c r="C130" s="85">
        <f>C129/C32</f>
        <v>0.51916666718583337</v>
      </c>
      <c r="D130" s="85">
        <f>D129/D32</f>
        <v>0.51916666718583337</v>
      </c>
      <c r="E130" s="85">
        <f>E129/E32</f>
        <v>0.51916666718583337</v>
      </c>
    </row>
    <row r="132" spans="1:5" x14ac:dyDescent="0.2">
      <c r="A132" s="80" t="s">
        <v>100</v>
      </c>
      <c r="B132" s="80" t="s">
        <v>48</v>
      </c>
      <c r="C132" s="81">
        <f>C93+C129</f>
        <v>20742.77772988889</v>
      </c>
      <c r="D132" s="81">
        <f>D93+D129</f>
        <v>20742.77772988889</v>
      </c>
      <c r="E132" s="81">
        <f>E93+E129</f>
        <v>20742.77772988889</v>
      </c>
    </row>
    <row r="133" spans="1:5" x14ac:dyDescent="0.2">
      <c r="A133" s="80" t="s">
        <v>101</v>
      </c>
      <c r="B133" s="80" t="s">
        <v>48</v>
      </c>
      <c r="C133" s="85">
        <f>C132/C32</f>
        <v>1.0371388875315835</v>
      </c>
      <c r="D133" s="85">
        <f>D132/D32</f>
        <v>1.0371388875315835</v>
      </c>
      <c r="E133" s="85">
        <f>E132/E32</f>
        <v>1.0371388875315835</v>
      </c>
    </row>
    <row r="134" spans="1:5" x14ac:dyDescent="0.2">
      <c r="A134" s="80" t="s">
        <v>102</v>
      </c>
      <c r="B134" s="80" t="s">
        <v>48</v>
      </c>
      <c r="C134" s="92">
        <f>C133*C20</f>
        <v>207.42777729888888</v>
      </c>
      <c r="D134" s="92">
        <f>D133*D20</f>
        <v>207.42777729888888</v>
      </c>
      <c r="E134" s="92">
        <f>E133*E20</f>
        <v>207.42777729888888</v>
      </c>
    </row>
    <row r="135" spans="1:5" x14ac:dyDescent="0.2">
      <c r="A135" s="80" t="s">
        <v>103</v>
      </c>
      <c r="B135" s="80" t="s">
        <v>48</v>
      </c>
      <c r="C135" s="92">
        <f>C133*C20*(1+C$7/100)</f>
        <v>246.83905498567776</v>
      </c>
      <c r="D135" s="92">
        <f>D133*D20*(1+D$7/100)</f>
        <v>246.83905498567776</v>
      </c>
      <c r="E135" s="92">
        <f>E133*E20*(1+E$7/100)</f>
        <v>246.83905498567776</v>
      </c>
    </row>
    <row r="138" spans="1:5" ht="26" x14ac:dyDescent="0.3">
      <c r="A138" s="281" t="s">
        <v>357</v>
      </c>
    </row>
    <row r="140" spans="1:5" ht="16" x14ac:dyDescent="0.2">
      <c r="A140" s="30" t="s">
        <v>397</v>
      </c>
      <c r="B140" s="24" t="s">
        <v>117</v>
      </c>
      <c r="D140" s="2">
        <f>D4/10</f>
        <v>10</v>
      </c>
      <c r="E140" s="2">
        <f>E4/10</f>
        <v>10</v>
      </c>
    </row>
    <row r="141" spans="1:5" ht="16" x14ac:dyDescent="0.2">
      <c r="A141" s="30" t="s">
        <v>395</v>
      </c>
      <c r="B141" s="24" t="s">
        <v>24</v>
      </c>
      <c r="D141" s="17">
        <v>50000</v>
      </c>
      <c r="E141" s="17">
        <v>50000</v>
      </c>
    </row>
    <row r="142" spans="1:5" ht="16" x14ac:dyDescent="0.2">
      <c r="A142" s="30" t="s">
        <v>396</v>
      </c>
      <c r="B142" s="24" t="s">
        <v>16</v>
      </c>
      <c r="D142">
        <v>5</v>
      </c>
      <c r="E142">
        <v>5</v>
      </c>
    </row>
    <row r="143" spans="1:5" x14ac:dyDescent="0.2">
      <c r="A143" s="21" t="s">
        <v>423</v>
      </c>
      <c r="B143" s="24" t="s">
        <v>24</v>
      </c>
      <c r="D143" s="22">
        <f>(D140-10)*(D141*D142/100)+D141</f>
        <v>50000</v>
      </c>
      <c r="E143" s="22">
        <f>(E140-10)*(E141*E142/100)+E141</f>
        <v>50000</v>
      </c>
    </row>
    <row r="144" spans="1:5" x14ac:dyDescent="0.2">
      <c r="A144" s="21" t="s">
        <v>424</v>
      </c>
      <c r="B144" s="24" t="s">
        <v>24</v>
      </c>
      <c r="D144" s="17">
        <v>0</v>
      </c>
      <c r="E144" s="17">
        <v>0</v>
      </c>
    </row>
    <row r="145" spans="1:11" x14ac:dyDescent="0.2">
      <c r="A145" s="21" t="s">
        <v>410</v>
      </c>
      <c r="B145" s="24" t="s">
        <v>24</v>
      </c>
      <c r="D145" s="22">
        <f>IF(D144&gt;0,D144,D143)</f>
        <v>50000</v>
      </c>
      <c r="E145" s="22">
        <f>IF(E144&gt;0,E144,E143)</f>
        <v>50000</v>
      </c>
    </row>
    <row r="146" spans="1:11" x14ac:dyDescent="0.2">
      <c r="A146" s="21" t="s">
        <v>26</v>
      </c>
      <c r="B146" s="24" t="s">
        <v>27</v>
      </c>
      <c r="D146" s="2">
        <v>10</v>
      </c>
      <c r="E146" s="2">
        <v>10</v>
      </c>
    </row>
    <row r="148" spans="1:11" ht="16" x14ac:dyDescent="0.2">
      <c r="A148" s="30" t="s">
        <v>333</v>
      </c>
      <c r="B148" s="24" t="s">
        <v>147</v>
      </c>
      <c r="D148" s="3">
        <v>0.22500000000000001</v>
      </c>
      <c r="E148" s="3">
        <v>0.22500000000000001</v>
      </c>
    </row>
    <row r="149" spans="1:11" ht="16" x14ac:dyDescent="0.2">
      <c r="A149" s="30" t="s">
        <v>324</v>
      </c>
      <c r="B149" s="24" t="s">
        <v>325</v>
      </c>
      <c r="D149" s="99">
        <v>1000</v>
      </c>
      <c r="E149" s="99">
        <v>1000</v>
      </c>
    </row>
    <row r="150" spans="1:11" ht="16" x14ac:dyDescent="0.2">
      <c r="A150" s="30" t="s">
        <v>326</v>
      </c>
      <c r="B150" s="24" t="s">
        <v>118</v>
      </c>
      <c r="D150" s="278">
        <f>D149/12</f>
        <v>83.333333333333329</v>
      </c>
      <c r="E150" s="278">
        <f>E149/12</f>
        <v>83.333333333333329</v>
      </c>
      <c r="K150" s="3"/>
    </row>
    <row r="152" spans="1:11" x14ac:dyDescent="0.2">
      <c r="A152" s="21" t="s">
        <v>34</v>
      </c>
      <c r="B152" s="24" t="s">
        <v>16</v>
      </c>
      <c r="D152" s="2">
        <v>10</v>
      </c>
      <c r="E152" s="2">
        <v>10</v>
      </c>
    </row>
    <row r="153" spans="1:11" x14ac:dyDescent="0.2">
      <c r="A153" s="21" t="s">
        <v>36</v>
      </c>
      <c r="B153" s="24" t="s">
        <v>24</v>
      </c>
      <c r="D153" s="37">
        <f>D145*(D152/100)*($C$6/100)/12</f>
        <v>20.833333333333332</v>
      </c>
      <c r="E153" s="37">
        <f>E145*(E152/100)*($C$6/100)/12</f>
        <v>20.833333333333332</v>
      </c>
    </row>
    <row r="154" spans="1:11" x14ac:dyDescent="0.2">
      <c r="A154" s="21" t="s">
        <v>38</v>
      </c>
      <c r="B154" s="24" t="s">
        <v>24</v>
      </c>
      <c r="D154" s="108">
        <f>D145*D152/100/D146/12</f>
        <v>41.666666666666664</v>
      </c>
      <c r="E154" s="108">
        <f>E145*E152/100/E146/12</f>
        <v>41.666666666666664</v>
      </c>
    </row>
    <row r="155" spans="1:11" x14ac:dyDescent="0.2">
      <c r="A155" s="3"/>
      <c r="B155" s="8"/>
      <c r="D155" s="3"/>
      <c r="E155" s="3"/>
    </row>
    <row r="156" spans="1:11" ht="21" x14ac:dyDescent="0.25">
      <c r="A156" s="11" t="s">
        <v>144</v>
      </c>
    </row>
    <row r="158" spans="1:11" ht="16" x14ac:dyDescent="0.2">
      <c r="A158" s="30" t="s">
        <v>507</v>
      </c>
      <c r="B158" s="24" t="s">
        <v>16</v>
      </c>
      <c r="D158" s="2">
        <v>100</v>
      </c>
      <c r="E158" s="2">
        <v>100</v>
      </c>
    </row>
    <row r="159" spans="1:11" ht="16" x14ac:dyDescent="0.2">
      <c r="A159" s="30" t="s">
        <v>146</v>
      </c>
      <c r="B159" s="24" t="s">
        <v>147</v>
      </c>
      <c r="D159" s="99">
        <v>25</v>
      </c>
      <c r="E159" s="99">
        <v>25</v>
      </c>
    </row>
    <row r="160" spans="1:11" ht="16" x14ac:dyDescent="0.2">
      <c r="A160" s="30" t="s">
        <v>148</v>
      </c>
      <c r="B160" s="24" t="s">
        <v>147</v>
      </c>
      <c r="D160" s="99">
        <v>1000</v>
      </c>
      <c r="E160" s="99">
        <v>1000</v>
      </c>
    </row>
    <row r="161" spans="1:5" x14ac:dyDescent="0.2">
      <c r="A161" s="290" t="s">
        <v>149</v>
      </c>
      <c r="B161" s="24" t="s">
        <v>147</v>
      </c>
      <c r="D161" s="291">
        <f>D4*D150</f>
        <v>8333.3333333333321</v>
      </c>
      <c r="E161" s="291">
        <f>E4*E150</f>
        <v>8333.3333333333321</v>
      </c>
    </row>
    <row r="163" spans="1:5" x14ac:dyDescent="0.2">
      <c r="A163" s="285" t="s">
        <v>389</v>
      </c>
    </row>
    <row r="164" spans="1:5" x14ac:dyDescent="0.2">
      <c r="A164" s="110" t="s">
        <v>150</v>
      </c>
      <c r="B164" s="48" t="s">
        <v>147</v>
      </c>
      <c r="D164" s="111">
        <f>D161*(D158/100)</f>
        <v>8333.3333333333321</v>
      </c>
      <c r="E164" s="111">
        <f>E161*(E158/100)</f>
        <v>8333.3333333333321</v>
      </c>
    </row>
    <row r="165" spans="1:5" x14ac:dyDescent="0.2">
      <c r="A165" s="110" t="s">
        <v>474</v>
      </c>
      <c r="B165" s="48" t="s">
        <v>147</v>
      </c>
      <c r="D165" s="111">
        <f>F454</f>
        <v>8333.3333333333321</v>
      </c>
      <c r="E165" s="111">
        <f>F454</f>
        <v>8333.3333333333321</v>
      </c>
    </row>
    <row r="166" spans="1:5" x14ac:dyDescent="0.2">
      <c r="A166" s="110" t="s">
        <v>476</v>
      </c>
      <c r="B166" s="48" t="s">
        <v>477</v>
      </c>
      <c r="D166" s="111">
        <v>1</v>
      </c>
      <c r="E166" s="111">
        <v>1</v>
      </c>
    </row>
    <row r="167" spans="1:5" x14ac:dyDescent="0.2">
      <c r="A167" s="110" t="s">
        <v>475</v>
      </c>
      <c r="B167" s="48" t="s">
        <v>147</v>
      </c>
      <c r="D167" s="111">
        <f>D164-D165</f>
        <v>0</v>
      </c>
      <c r="E167" s="111">
        <f>E164-E165</f>
        <v>0</v>
      </c>
    </row>
    <row r="168" spans="1:5" x14ac:dyDescent="0.2">
      <c r="A168" s="110" t="s">
        <v>151</v>
      </c>
      <c r="B168" s="48" t="s">
        <v>32</v>
      </c>
      <c r="D168" s="111">
        <f>D167/D159</f>
        <v>0</v>
      </c>
      <c r="E168" s="111">
        <f>E167/E159</f>
        <v>0</v>
      </c>
    </row>
    <row r="169" spans="1:5" x14ac:dyDescent="0.2">
      <c r="A169" s="110" t="s">
        <v>152</v>
      </c>
      <c r="B169" s="48" t="s">
        <v>153</v>
      </c>
      <c r="D169" s="112">
        <f>$L$6</f>
        <v>20</v>
      </c>
      <c r="E169" s="112">
        <f>$L$6</f>
        <v>20</v>
      </c>
    </row>
    <row r="170" spans="1:5" x14ac:dyDescent="0.2">
      <c r="A170" s="110"/>
      <c r="B170" s="48"/>
      <c r="D170" s="112"/>
      <c r="E170" s="112"/>
    </row>
    <row r="171" spans="1:5" x14ac:dyDescent="0.2">
      <c r="A171" s="110" t="s">
        <v>478</v>
      </c>
      <c r="B171" s="48" t="s">
        <v>24</v>
      </c>
      <c r="D171" s="111">
        <f>D165*D166</f>
        <v>8333.3333333333321</v>
      </c>
      <c r="E171" s="111">
        <f>E165*E166</f>
        <v>8333.3333333333321</v>
      </c>
    </row>
    <row r="172" spans="1:5" x14ac:dyDescent="0.2">
      <c r="A172" s="110" t="s">
        <v>479</v>
      </c>
      <c r="B172" s="48" t="s">
        <v>24</v>
      </c>
      <c r="D172" s="111">
        <f>D168*D169</f>
        <v>0</v>
      </c>
      <c r="E172" s="111">
        <f t="shared" ref="E172" si="10">E168*E169</f>
        <v>0</v>
      </c>
    </row>
    <row r="173" spans="1:5" x14ac:dyDescent="0.2">
      <c r="A173" s="110"/>
      <c r="B173" s="48"/>
      <c r="D173" s="112"/>
      <c r="E173" s="112"/>
    </row>
    <row r="174" spans="1:5" x14ac:dyDescent="0.2">
      <c r="A174" s="110" t="s">
        <v>154</v>
      </c>
      <c r="B174" s="48" t="s">
        <v>24</v>
      </c>
      <c r="D174" s="111">
        <f>D171+D172</f>
        <v>8333.3333333333321</v>
      </c>
      <c r="E174" s="111">
        <f>E171+E172</f>
        <v>8333.3333333333321</v>
      </c>
    </row>
    <row r="176" spans="1:5" x14ac:dyDescent="0.2">
      <c r="A176" s="285" t="s">
        <v>390</v>
      </c>
    </row>
    <row r="177" spans="1:5" x14ac:dyDescent="0.2">
      <c r="A177" s="110" t="s">
        <v>155</v>
      </c>
      <c r="B177" s="48" t="s">
        <v>147</v>
      </c>
      <c r="D177" s="111">
        <f>D161*((1-D158/100))</f>
        <v>0</v>
      </c>
      <c r="E177" s="111">
        <f>E161*((1-E158/100))</f>
        <v>0</v>
      </c>
    </row>
    <row r="178" spans="1:5" x14ac:dyDescent="0.2">
      <c r="A178" s="110" t="s">
        <v>151</v>
      </c>
      <c r="B178" s="48" t="s">
        <v>156</v>
      </c>
      <c r="D178" s="112">
        <f>D177/D160</f>
        <v>0</v>
      </c>
      <c r="E178" s="112">
        <f>E177/E160</f>
        <v>0</v>
      </c>
    </row>
    <row r="179" spans="1:5" x14ac:dyDescent="0.2">
      <c r="A179" s="110" t="s">
        <v>157</v>
      </c>
      <c r="B179" s="48" t="s">
        <v>153</v>
      </c>
      <c r="D179" s="347">
        <f>$L$7</f>
        <v>250</v>
      </c>
      <c r="E179" s="347">
        <f>$L$7</f>
        <v>250</v>
      </c>
    </row>
    <row r="180" spans="1:5" x14ac:dyDescent="0.2">
      <c r="A180" s="110" t="s">
        <v>158</v>
      </c>
      <c r="B180" s="48" t="s">
        <v>24</v>
      </c>
      <c r="D180" s="111">
        <f>D178*D179</f>
        <v>0</v>
      </c>
      <c r="E180" s="111">
        <f>E178*E179</f>
        <v>0</v>
      </c>
    </row>
    <row r="181" spans="1:5" x14ac:dyDescent="0.2">
      <c r="B181"/>
    </row>
    <row r="182" spans="1:5" x14ac:dyDescent="0.2">
      <c r="A182" s="80" t="s">
        <v>112</v>
      </c>
      <c r="B182" s="80" t="s">
        <v>48</v>
      </c>
      <c r="D182" s="81">
        <f>D174+D180</f>
        <v>8333.3333333333321</v>
      </c>
      <c r="E182" s="81">
        <f>E174+E180</f>
        <v>8333.3333333333321</v>
      </c>
    </row>
    <row r="183" spans="1:5" x14ac:dyDescent="0.2">
      <c r="A183" s="80" t="s">
        <v>159</v>
      </c>
      <c r="B183" s="80" t="s">
        <v>48</v>
      </c>
      <c r="D183" s="81">
        <f>D182*(1+D$7/100)</f>
        <v>9916.6666666666642</v>
      </c>
      <c r="E183" s="81">
        <f>E182*(1+E$7/100)</f>
        <v>9916.6666666666642</v>
      </c>
    </row>
    <row r="184" spans="1:5" x14ac:dyDescent="0.2">
      <c r="A184" s="80" t="s">
        <v>115</v>
      </c>
      <c r="B184" s="80" t="s">
        <v>16</v>
      </c>
      <c r="D184" s="98">
        <f>D183/D290-1</f>
        <v>-4.5528300009377354E-2</v>
      </c>
      <c r="E184" s="98">
        <f>E183/E290-1</f>
        <v>-4.5528300009377354E-2</v>
      </c>
    </row>
    <row r="187" spans="1:5" ht="21" x14ac:dyDescent="0.25">
      <c r="A187" s="11" t="s">
        <v>116</v>
      </c>
    </row>
    <row r="189" spans="1:5" ht="19" x14ac:dyDescent="0.25">
      <c r="A189" s="283" t="s">
        <v>493</v>
      </c>
    </row>
    <row r="191" spans="1:5" x14ac:dyDescent="0.2">
      <c r="A191" s="285" t="s">
        <v>385</v>
      </c>
    </row>
    <row r="192" spans="1:5" x14ac:dyDescent="0.2">
      <c r="A192" s="40" t="s">
        <v>119</v>
      </c>
      <c r="B192" s="41" t="s">
        <v>120</v>
      </c>
      <c r="D192" s="40">
        <f>D148*D20</f>
        <v>44.999999955</v>
      </c>
      <c r="E192" s="40">
        <f>E148*E20</f>
        <v>44.999999955</v>
      </c>
    </row>
    <row r="193" spans="1:5" x14ac:dyDescent="0.2">
      <c r="A193" s="40" t="s">
        <v>336</v>
      </c>
      <c r="B193" s="41" t="s">
        <v>339</v>
      </c>
      <c r="D193" s="43">
        <f>D192*D4</f>
        <v>4499.9999955000003</v>
      </c>
      <c r="E193" s="43">
        <f>E192*E4</f>
        <v>4499.9999955000003</v>
      </c>
    </row>
    <row r="194" spans="1:5" x14ac:dyDescent="0.2">
      <c r="A194" s="40" t="s">
        <v>121</v>
      </c>
      <c r="B194" s="41" t="s">
        <v>48</v>
      </c>
      <c r="D194" s="100">
        <v>0.1</v>
      </c>
      <c r="E194" s="100">
        <v>0.1</v>
      </c>
    </row>
    <row r="195" spans="1:5" x14ac:dyDescent="0.2">
      <c r="A195" s="40" t="s">
        <v>122</v>
      </c>
      <c r="B195" s="41" t="s">
        <v>48</v>
      </c>
      <c r="D195" s="40">
        <f>D192*D194</f>
        <v>4.4999999955000005</v>
      </c>
      <c r="E195" s="40">
        <f>E192*E194</f>
        <v>4.4999999955000005</v>
      </c>
    </row>
    <row r="196" spans="1:5" x14ac:dyDescent="0.2">
      <c r="A196" s="40" t="s">
        <v>123</v>
      </c>
      <c r="B196" s="41" t="s">
        <v>48</v>
      </c>
      <c r="D196" s="43">
        <f>D192*D194*D4</f>
        <v>449.99999955000004</v>
      </c>
      <c r="E196" s="43">
        <f>E192*E194*E4</f>
        <v>449.99999955000004</v>
      </c>
    </row>
    <row r="198" spans="1:5" x14ac:dyDescent="0.2">
      <c r="A198" s="285" t="s">
        <v>386</v>
      </c>
    </row>
    <row r="199" spans="1:5" x14ac:dyDescent="0.2">
      <c r="A199" s="40" t="s">
        <v>124</v>
      </c>
      <c r="B199" s="41" t="s">
        <v>120</v>
      </c>
      <c r="D199" s="298">
        <f>D192/(1-D205/100)</f>
        <v>49.999999949999996</v>
      </c>
      <c r="E199" s="298">
        <f>E192/(1-E205/100)</f>
        <v>49.999999949999996</v>
      </c>
    </row>
    <row r="200" spans="1:5" x14ac:dyDescent="0.2">
      <c r="A200" s="40" t="s">
        <v>337</v>
      </c>
      <c r="B200" s="41" t="s">
        <v>147</v>
      </c>
      <c r="D200" s="43">
        <f>D199*D4</f>
        <v>4999.9999949999992</v>
      </c>
      <c r="E200" s="43">
        <f>E199*E4</f>
        <v>4999.9999949999992</v>
      </c>
    </row>
    <row r="201" spans="1:5" x14ac:dyDescent="0.2">
      <c r="A201" s="40" t="s">
        <v>327</v>
      </c>
      <c r="B201" s="41" t="s">
        <v>48</v>
      </c>
      <c r="D201" s="100">
        <v>20</v>
      </c>
      <c r="E201" s="100">
        <v>20</v>
      </c>
    </row>
    <row r="202" spans="1:5" x14ac:dyDescent="0.2">
      <c r="A202" s="40" t="s">
        <v>125</v>
      </c>
      <c r="B202" s="41" t="s">
        <v>48</v>
      </c>
      <c r="D202" s="40">
        <f>D199*D201*D4/1000</f>
        <v>99.999999899999992</v>
      </c>
      <c r="E202" s="40">
        <f>E199*E201*E4/1000</f>
        <v>99.999999899999992</v>
      </c>
    </row>
    <row r="204" spans="1:5" x14ac:dyDescent="0.2">
      <c r="A204" s="285" t="s">
        <v>387</v>
      </c>
    </row>
    <row r="205" spans="1:5" x14ac:dyDescent="0.2">
      <c r="A205" s="40" t="s">
        <v>334</v>
      </c>
      <c r="B205" s="41" t="s">
        <v>16</v>
      </c>
      <c r="D205" s="100">
        <v>10</v>
      </c>
      <c r="E205" s="100">
        <v>10</v>
      </c>
    </row>
    <row r="206" spans="1:5" x14ac:dyDescent="0.2">
      <c r="A206" s="40" t="s">
        <v>370</v>
      </c>
      <c r="B206" s="41" t="s">
        <v>120</v>
      </c>
      <c r="D206" s="109">
        <f>D199*D205/100</f>
        <v>4.9999999949999996</v>
      </c>
      <c r="E206" s="109">
        <f>E199*E205/100</f>
        <v>4.9999999949999996</v>
      </c>
    </row>
    <row r="207" spans="1:5" x14ac:dyDescent="0.2">
      <c r="A207" s="40" t="s">
        <v>126</v>
      </c>
      <c r="B207" s="41" t="s">
        <v>330</v>
      </c>
      <c r="D207" s="43">
        <f>D206*D4</f>
        <v>499.99999949999994</v>
      </c>
      <c r="E207" s="43">
        <f>E206*E4</f>
        <v>499.99999949999994</v>
      </c>
    </row>
    <row r="208" spans="1:5" x14ac:dyDescent="0.2">
      <c r="A208" s="40" t="s">
        <v>335</v>
      </c>
      <c r="B208" s="41" t="s">
        <v>48</v>
      </c>
      <c r="D208" s="88">
        <v>300</v>
      </c>
      <c r="E208" s="88">
        <v>300</v>
      </c>
    </row>
    <row r="209" spans="1:5" x14ac:dyDescent="0.2">
      <c r="A209" s="40" t="s">
        <v>128</v>
      </c>
      <c r="B209" s="41" t="s">
        <v>48</v>
      </c>
      <c r="D209" s="43">
        <f>D207/1000*D208</f>
        <v>149.99999984999999</v>
      </c>
      <c r="E209" s="43">
        <f>E207/1000*E208</f>
        <v>149.99999984999999</v>
      </c>
    </row>
    <row r="211" spans="1:5" x14ac:dyDescent="0.2">
      <c r="A211" s="40" t="s">
        <v>47</v>
      </c>
      <c r="B211" s="41" t="s">
        <v>48</v>
      </c>
      <c r="D211" s="43">
        <f>D196+D202+D209</f>
        <v>699.99999930000001</v>
      </c>
      <c r="E211" s="43">
        <f>E196+E202+E209</f>
        <v>699.99999930000001</v>
      </c>
    </row>
    <row r="212" spans="1:5" x14ac:dyDescent="0.2">
      <c r="A212" s="40" t="s">
        <v>338</v>
      </c>
      <c r="B212" s="41" t="s">
        <v>120</v>
      </c>
      <c r="D212" s="43">
        <f t="shared" ref="D212:E213" si="11">D192+D199+D206</f>
        <v>99.999999899999992</v>
      </c>
      <c r="E212" s="43">
        <f t="shared" si="11"/>
        <v>99.999999899999992</v>
      </c>
    </row>
    <row r="213" spans="1:5" x14ac:dyDescent="0.2">
      <c r="A213" s="40" t="s">
        <v>331</v>
      </c>
      <c r="B213" s="41" t="s">
        <v>147</v>
      </c>
      <c r="D213" s="43">
        <f t="shared" si="11"/>
        <v>9999.9999900000003</v>
      </c>
      <c r="E213" s="43">
        <f t="shared" si="11"/>
        <v>9999.9999900000003</v>
      </c>
    </row>
    <row r="215" spans="1:5" x14ac:dyDescent="0.2">
      <c r="A215" s="285" t="s">
        <v>361</v>
      </c>
    </row>
    <row r="216" spans="1:5" x14ac:dyDescent="0.2">
      <c r="A216" s="52" t="s">
        <v>55</v>
      </c>
      <c r="B216" s="48" t="s">
        <v>56</v>
      </c>
      <c r="D216">
        <v>1</v>
      </c>
      <c r="E216">
        <v>1</v>
      </c>
    </row>
    <row r="217" spans="1:5" x14ac:dyDescent="0.2">
      <c r="A217" s="52" t="s">
        <v>57</v>
      </c>
      <c r="B217" s="48" t="s">
        <v>58</v>
      </c>
      <c r="D217" s="50">
        <f>$I$5/2</f>
        <v>1500</v>
      </c>
      <c r="E217" s="50">
        <f t="shared" ref="E217" si="12">$I$5/2</f>
        <v>1500</v>
      </c>
    </row>
    <row r="218" spans="1:5" x14ac:dyDescent="0.2">
      <c r="A218" s="52" t="s">
        <v>60</v>
      </c>
      <c r="B218" s="48" t="s">
        <v>48</v>
      </c>
      <c r="D218" s="50">
        <f>D216*D217</f>
        <v>1500</v>
      </c>
      <c r="E218" s="50">
        <f>E216*E217</f>
        <v>1500</v>
      </c>
    </row>
    <row r="219" spans="1:5" x14ac:dyDescent="0.2">
      <c r="B219"/>
    </row>
    <row r="220" spans="1:5" x14ac:dyDescent="0.2">
      <c r="A220" s="285" t="s">
        <v>360</v>
      </c>
      <c r="B220"/>
    </row>
    <row r="221" spans="1:5" x14ac:dyDescent="0.2">
      <c r="A221" s="65" t="s">
        <v>129</v>
      </c>
      <c r="B221" s="66" t="s">
        <v>130</v>
      </c>
      <c r="D221" s="100">
        <v>2</v>
      </c>
      <c r="E221" s="100">
        <v>2</v>
      </c>
    </row>
    <row r="222" spans="1:5" ht="14.25" customHeight="1" x14ac:dyDescent="0.2">
      <c r="A222" s="65" t="s">
        <v>75</v>
      </c>
      <c r="B222" s="66" t="s">
        <v>76</v>
      </c>
      <c r="D222" s="102">
        <f>D221*D161/1000</f>
        <v>16.666666666666664</v>
      </c>
      <c r="E222" s="102">
        <f>E221*E161/1000</f>
        <v>16.666666666666664</v>
      </c>
    </row>
    <row r="223" spans="1:5" x14ac:dyDescent="0.2">
      <c r="A223" s="65" t="s">
        <v>78</v>
      </c>
      <c r="B223" s="66" t="s">
        <v>79</v>
      </c>
      <c r="D223" s="299">
        <f>$P$6</f>
        <v>0.2</v>
      </c>
      <c r="E223" s="299">
        <f>$P$6</f>
        <v>0.2</v>
      </c>
    </row>
    <row r="224" spans="1:5" x14ac:dyDescent="0.2">
      <c r="A224" s="65" t="s">
        <v>80</v>
      </c>
      <c r="B224" s="66" t="s">
        <v>48</v>
      </c>
      <c r="D224" s="102">
        <f>D222*D223</f>
        <v>3.333333333333333</v>
      </c>
      <c r="E224" s="102">
        <f>E222*E223</f>
        <v>3.333333333333333</v>
      </c>
    </row>
    <row r="225" spans="1:5" x14ac:dyDescent="0.2">
      <c r="B225"/>
    </row>
    <row r="226" spans="1:5" x14ac:dyDescent="0.2">
      <c r="A226" s="285" t="s">
        <v>367</v>
      </c>
      <c r="B226"/>
    </row>
    <row r="227" spans="1:5" x14ac:dyDescent="0.2">
      <c r="A227" s="292" t="s">
        <v>371</v>
      </c>
      <c r="B227" s="293" t="s">
        <v>131</v>
      </c>
      <c r="D227">
        <v>50</v>
      </c>
      <c r="E227">
        <v>50</v>
      </c>
    </row>
    <row r="228" spans="1:5" x14ac:dyDescent="0.2">
      <c r="A228" s="292" t="s">
        <v>132</v>
      </c>
      <c r="B228" s="293" t="s">
        <v>48</v>
      </c>
      <c r="D228" s="300">
        <f>D227*D164/1000</f>
        <v>416.66666666666663</v>
      </c>
      <c r="E228" s="300">
        <f>E227*E164/1000</f>
        <v>416.66666666666663</v>
      </c>
    </row>
    <row r="229" spans="1:5" x14ac:dyDescent="0.2">
      <c r="B229"/>
    </row>
    <row r="230" spans="1:5" x14ac:dyDescent="0.2">
      <c r="A230" s="292" t="s">
        <v>133</v>
      </c>
      <c r="B230" s="293" t="s">
        <v>48</v>
      </c>
      <c r="D230">
        <v>5</v>
      </c>
      <c r="E230">
        <v>5</v>
      </c>
    </row>
    <row r="231" spans="1:5" x14ac:dyDescent="0.2">
      <c r="A231" s="294" t="s">
        <v>132</v>
      </c>
      <c r="B231" s="295" t="s">
        <v>48</v>
      </c>
      <c r="D231" s="300">
        <f>D230*D177/1000</f>
        <v>0</v>
      </c>
      <c r="E231" s="300">
        <f>E230*E177/1000</f>
        <v>0</v>
      </c>
    </row>
    <row r="232" spans="1:5" x14ac:dyDescent="0.2">
      <c r="B232"/>
    </row>
    <row r="233" spans="1:5" x14ac:dyDescent="0.2">
      <c r="A233" s="292" t="s">
        <v>134</v>
      </c>
      <c r="B233" s="293" t="s">
        <v>48</v>
      </c>
      <c r="D233" s="300">
        <f>D228+D231</f>
        <v>416.66666666666663</v>
      </c>
      <c r="E233" s="300">
        <f>E228+E231</f>
        <v>416.66666666666663</v>
      </c>
    </row>
    <row r="235" spans="1:5" x14ac:dyDescent="0.2">
      <c r="A235" s="285" t="s">
        <v>391</v>
      </c>
    </row>
    <row r="237" spans="1:5" x14ac:dyDescent="0.2">
      <c r="A237" s="28" t="s">
        <v>135</v>
      </c>
      <c r="B237" s="105" t="s">
        <v>48</v>
      </c>
      <c r="D237" s="2">
        <v>20</v>
      </c>
      <c r="E237" s="2">
        <v>20</v>
      </c>
    </row>
    <row r="238" spans="1:5" x14ac:dyDescent="0.2">
      <c r="A238" s="28" t="s">
        <v>136</v>
      </c>
      <c r="B238" s="105" t="s">
        <v>48</v>
      </c>
      <c r="D238" s="28">
        <f>D237*D164/1000</f>
        <v>166.66666666666663</v>
      </c>
      <c r="E238" s="28">
        <f>E237*E164/1000</f>
        <v>166.66666666666663</v>
      </c>
    </row>
    <row r="240" spans="1:5" x14ac:dyDescent="0.2">
      <c r="A240" s="28" t="s">
        <v>137</v>
      </c>
      <c r="B240" s="105" t="s">
        <v>48</v>
      </c>
      <c r="D240" s="2">
        <v>10</v>
      </c>
      <c r="E240" s="2">
        <v>10</v>
      </c>
    </row>
    <row r="241" spans="1:5" x14ac:dyDescent="0.2">
      <c r="A241" s="28" t="s">
        <v>138</v>
      </c>
      <c r="B241" s="105" t="s">
        <v>48</v>
      </c>
      <c r="D241" s="28">
        <f>D240*D177/1000</f>
        <v>0</v>
      </c>
      <c r="E241" s="28">
        <f>E240*E177/1000</f>
        <v>0</v>
      </c>
    </row>
    <row r="243" spans="1:5" x14ac:dyDescent="0.2">
      <c r="A243" s="28" t="s">
        <v>139</v>
      </c>
      <c r="B243" s="105" t="s">
        <v>48</v>
      </c>
      <c r="D243" s="28">
        <f>D238+D241</f>
        <v>166.66666666666663</v>
      </c>
      <c r="E243" s="28">
        <f>E238+E241</f>
        <v>166.66666666666663</v>
      </c>
    </row>
    <row r="245" spans="1:5" x14ac:dyDescent="0.2">
      <c r="A245" s="285" t="s">
        <v>359</v>
      </c>
      <c r="B245"/>
    </row>
    <row r="246" spans="1:5" x14ac:dyDescent="0.2">
      <c r="A246" s="73" t="s">
        <v>140</v>
      </c>
      <c r="B246" s="74" t="s">
        <v>131</v>
      </c>
      <c r="D246" s="107">
        <v>2</v>
      </c>
      <c r="E246" s="107">
        <v>2</v>
      </c>
    </row>
    <row r="247" spans="1:5" x14ac:dyDescent="0.2">
      <c r="A247" s="73" t="s">
        <v>85</v>
      </c>
      <c r="B247" s="74" t="s">
        <v>48</v>
      </c>
      <c r="D247" s="240">
        <f>D246*D161/1000</f>
        <v>16.666666666666664</v>
      </c>
      <c r="E247" s="240">
        <f>E246*E161/1000</f>
        <v>16.666666666666664</v>
      </c>
    </row>
    <row r="249" spans="1:5" x14ac:dyDescent="0.2">
      <c r="A249" s="80" t="s">
        <v>494</v>
      </c>
      <c r="B249" s="80" t="s">
        <v>48</v>
      </c>
      <c r="D249" s="81">
        <f>D211+D218+D224+D233+D243+D247</f>
        <v>2803.3333326333332</v>
      </c>
      <c r="E249" s="81">
        <f>E211+E218+E224+E233+E243+E247</f>
        <v>2803.3333326333332</v>
      </c>
    </row>
    <row r="250" spans="1:5" x14ac:dyDescent="0.2">
      <c r="A250" s="80" t="s">
        <v>496</v>
      </c>
      <c r="B250" s="80" t="s">
        <v>414</v>
      </c>
      <c r="D250" s="280">
        <f>D249/D161*1000</f>
        <v>336.39999991600001</v>
      </c>
      <c r="E250" s="280">
        <f>E249/E161*1000</f>
        <v>336.39999991600001</v>
      </c>
    </row>
    <row r="252" spans="1:5" ht="19" x14ac:dyDescent="0.25">
      <c r="A252" s="283" t="s">
        <v>89</v>
      </c>
    </row>
    <row r="254" spans="1:5" x14ac:dyDescent="0.2">
      <c r="A254" s="285" t="s">
        <v>53</v>
      </c>
    </row>
    <row r="255" spans="1:5" x14ac:dyDescent="0.2">
      <c r="A255" s="21" t="s">
        <v>90</v>
      </c>
      <c r="B255" s="24" t="s">
        <v>24</v>
      </c>
      <c r="D255">
        <v>100</v>
      </c>
      <c r="E255">
        <v>100</v>
      </c>
    </row>
    <row r="257" spans="1:5" x14ac:dyDescent="0.2">
      <c r="A257" s="285" t="s">
        <v>54</v>
      </c>
    </row>
    <row r="258" spans="1:5" x14ac:dyDescent="0.2">
      <c r="A258" s="52" t="s">
        <v>91</v>
      </c>
      <c r="B258" s="48" t="s">
        <v>56</v>
      </c>
      <c r="D258" s="2">
        <v>1</v>
      </c>
      <c r="E258" s="2">
        <v>1</v>
      </c>
    </row>
    <row r="259" spans="1:5" x14ac:dyDescent="0.2">
      <c r="A259" s="52" t="s">
        <v>57</v>
      </c>
      <c r="B259" s="48" t="s">
        <v>58</v>
      </c>
      <c r="D259" s="50">
        <f>$I$6</f>
        <v>3000</v>
      </c>
      <c r="E259" s="50">
        <v>3000</v>
      </c>
    </row>
    <row r="260" spans="1:5" x14ac:dyDescent="0.2">
      <c r="A260" s="52" t="s">
        <v>60</v>
      </c>
      <c r="B260" s="48" t="s">
        <v>48</v>
      </c>
      <c r="D260" s="50">
        <f>D258*D259</f>
        <v>3000</v>
      </c>
      <c r="E260" s="50">
        <f>E258*E259</f>
        <v>3000</v>
      </c>
    </row>
    <row r="262" spans="1:5" x14ac:dyDescent="0.2">
      <c r="A262" s="52" t="s">
        <v>92</v>
      </c>
      <c r="B262" s="48" t="s">
        <v>56</v>
      </c>
      <c r="D262" s="2">
        <v>1</v>
      </c>
      <c r="E262" s="2">
        <v>1</v>
      </c>
    </row>
    <row r="263" spans="1:5" x14ac:dyDescent="0.2">
      <c r="A263" s="52" t="s">
        <v>57</v>
      </c>
      <c r="B263" s="48" t="s">
        <v>58</v>
      </c>
      <c r="D263" s="50">
        <f>$I$7</f>
        <v>2000</v>
      </c>
      <c r="E263" s="50">
        <v>2000</v>
      </c>
    </row>
    <row r="264" spans="1:5" x14ac:dyDescent="0.2">
      <c r="A264" s="52" t="s">
        <v>60</v>
      </c>
      <c r="B264" s="48" t="s">
        <v>48</v>
      </c>
      <c r="D264" s="50">
        <f>D262*D263</f>
        <v>2000</v>
      </c>
      <c r="E264" s="50">
        <f>E262*E263</f>
        <v>2000</v>
      </c>
    </row>
    <row r="266" spans="1:5" x14ac:dyDescent="0.2">
      <c r="A266" s="285" t="s">
        <v>360</v>
      </c>
    </row>
    <row r="267" spans="1:5" x14ac:dyDescent="0.2">
      <c r="A267" s="65" t="s">
        <v>93</v>
      </c>
      <c r="B267" s="66" t="s">
        <v>76</v>
      </c>
      <c r="D267" s="99">
        <v>50</v>
      </c>
      <c r="E267" s="99">
        <v>50</v>
      </c>
    </row>
    <row r="268" spans="1:5" x14ac:dyDescent="0.2">
      <c r="A268" s="65" t="s">
        <v>94</v>
      </c>
      <c r="B268" s="66" t="s">
        <v>48</v>
      </c>
      <c r="D268" s="65">
        <f>D267*D223</f>
        <v>10</v>
      </c>
      <c r="E268" s="65">
        <f>E267*E223</f>
        <v>10</v>
      </c>
    </row>
    <row r="269" spans="1:5" x14ac:dyDescent="0.2">
      <c r="B269"/>
    </row>
    <row r="270" spans="1:5" x14ac:dyDescent="0.2">
      <c r="A270" s="285" t="s">
        <v>379</v>
      </c>
      <c r="B270"/>
    </row>
    <row r="271" spans="1:5" x14ac:dyDescent="0.2">
      <c r="A271" s="28" t="s">
        <v>382</v>
      </c>
      <c r="B271" s="105" t="s">
        <v>392</v>
      </c>
      <c r="D271" s="2">
        <v>300</v>
      </c>
      <c r="E271" s="2">
        <v>300</v>
      </c>
    </row>
    <row r="272" spans="1:5" x14ac:dyDescent="0.2">
      <c r="A272" s="28" t="s">
        <v>381</v>
      </c>
      <c r="B272" s="105" t="s">
        <v>16</v>
      </c>
      <c r="D272">
        <v>10</v>
      </c>
      <c r="E272">
        <v>10</v>
      </c>
    </row>
    <row r="273" spans="1:5" x14ac:dyDescent="0.2">
      <c r="A273" s="28" t="s">
        <v>380</v>
      </c>
      <c r="B273" s="105" t="s">
        <v>48</v>
      </c>
      <c r="D273" s="140">
        <f>D271+((D4/100-1)*D272/100*D271)</f>
        <v>300</v>
      </c>
      <c r="E273" s="140">
        <f>E271+((E4/100-1)*E272/100*E271)</f>
        <v>300</v>
      </c>
    </row>
    <row r="275" spans="1:5" x14ac:dyDescent="0.2">
      <c r="A275" s="285" t="s">
        <v>230</v>
      </c>
    </row>
    <row r="276" spans="1:5" x14ac:dyDescent="0.2">
      <c r="A276" s="21" t="str">
        <f>A153</f>
        <v xml:space="preserve">Monthly interest </v>
      </c>
      <c r="B276" s="24" t="str">
        <f>B153</f>
        <v xml:space="preserve"> €</v>
      </c>
      <c r="D276" s="108">
        <f>D153</f>
        <v>20.833333333333332</v>
      </c>
      <c r="E276" s="108">
        <f>E153</f>
        <v>20.833333333333332</v>
      </c>
    </row>
    <row r="278" spans="1:5" x14ac:dyDescent="0.2">
      <c r="A278" s="285" t="s">
        <v>359</v>
      </c>
    </row>
    <row r="279" spans="1:5" x14ac:dyDescent="0.2">
      <c r="A279" s="73" t="s">
        <v>96</v>
      </c>
      <c r="B279" s="74" t="s">
        <v>48</v>
      </c>
      <c r="D279" s="90">
        <v>80</v>
      </c>
      <c r="E279" s="90">
        <v>80</v>
      </c>
    </row>
    <row r="280" spans="1:5" x14ac:dyDescent="0.2">
      <c r="A280" s="3"/>
    </row>
    <row r="281" spans="1:5" x14ac:dyDescent="0.2">
      <c r="A281" s="285" t="s">
        <v>383</v>
      </c>
      <c r="D281" s="3"/>
      <c r="E281" s="3"/>
    </row>
    <row r="282" spans="1:5" x14ac:dyDescent="0.2">
      <c r="A282" s="40" t="s">
        <v>409</v>
      </c>
      <c r="B282" s="41" t="s">
        <v>48</v>
      </c>
      <c r="D282" s="238">
        <f>D145/D146/12</f>
        <v>416.66666666666669</v>
      </c>
      <c r="E282" s="238">
        <f>E145/E146/12</f>
        <v>416.66666666666669</v>
      </c>
    </row>
    <row r="284" spans="1:5" x14ac:dyDescent="0.2">
      <c r="A284" s="80" t="s">
        <v>98</v>
      </c>
      <c r="B284" s="80" t="s">
        <v>48</v>
      </c>
      <c r="D284" s="81">
        <f>D255+D260+D264+D268+D273+D276+D279+D282</f>
        <v>5927.5</v>
      </c>
      <c r="E284" s="81">
        <f>E255+E260+E264+E268+E273+E276+E279+E282</f>
        <v>5927.5</v>
      </c>
    </row>
    <row r="285" spans="1:5" x14ac:dyDescent="0.2">
      <c r="A285" s="80" t="s">
        <v>141</v>
      </c>
      <c r="B285" s="80" t="s">
        <v>48</v>
      </c>
      <c r="D285" s="280">
        <f>D284/D161*1000</f>
        <v>711.30000000000018</v>
      </c>
      <c r="E285" s="280">
        <f>E284/E161*1000</f>
        <v>711.30000000000018</v>
      </c>
    </row>
    <row r="286" spans="1:5" x14ac:dyDescent="0.2">
      <c r="A286" s="80"/>
      <c r="B286" s="80"/>
      <c r="D286" s="85"/>
      <c r="E286" s="85"/>
    </row>
    <row r="288" spans="1:5" x14ac:dyDescent="0.2">
      <c r="A288" s="80" t="s">
        <v>100</v>
      </c>
      <c r="B288" s="80" t="s">
        <v>48</v>
      </c>
      <c r="D288" s="81">
        <f>D249+D284</f>
        <v>8730.8333326333341</v>
      </c>
      <c r="E288" s="81">
        <f>E249+E284</f>
        <v>8730.8333326333341</v>
      </c>
    </row>
    <row r="289" spans="1:5" x14ac:dyDescent="0.2">
      <c r="A289" s="80" t="s">
        <v>142</v>
      </c>
      <c r="B289" s="80" t="s">
        <v>48</v>
      </c>
      <c r="D289" s="280">
        <f>D288/D161*1000</f>
        <v>1047.6999999160003</v>
      </c>
      <c r="E289" s="280">
        <f>E288/E161*1000</f>
        <v>1047.6999999160003</v>
      </c>
    </row>
    <row r="290" spans="1:5" x14ac:dyDescent="0.2">
      <c r="A290" s="80" t="s">
        <v>143</v>
      </c>
      <c r="B290" s="80" t="s">
        <v>48</v>
      </c>
      <c r="D290" s="81">
        <f>D288*(1+D$7/100)</f>
        <v>10389.691665833667</v>
      </c>
      <c r="E290" s="81">
        <f>E288*(1+E$7/100)</f>
        <v>10389.691665833667</v>
      </c>
    </row>
    <row r="291" spans="1:5" x14ac:dyDescent="0.2">
      <c r="A291" s="3"/>
      <c r="D291" s="3"/>
      <c r="E291" s="3"/>
    </row>
    <row r="293" spans="1:5" ht="26" x14ac:dyDescent="0.3">
      <c r="A293" s="281" t="s">
        <v>358</v>
      </c>
      <c r="B293" s="8"/>
      <c r="D293" s="3"/>
      <c r="E293" s="3"/>
    </row>
    <row r="294" spans="1:5" x14ac:dyDescent="0.2">
      <c r="A294" s="3"/>
      <c r="B294" s="8"/>
      <c r="D294" s="3"/>
      <c r="E294" s="3"/>
    </row>
    <row r="295" spans="1:5" ht="16" x14ac:dyDescent="0.2">
      <c r="A295" s="30" t="s">
        <v>397</v>
      </c>
      <c r="B295" s="24" t="s">
        <v>117</v>
      </c>
      <c r="E295" s="2">
        <v>50</v>
      </c>
    </row>
    <row r="296" spans="1:5" ht="16" x14ac:dyDescent="0.2">
      <c r="A296" s="30" t="s">
        <v>393</v>
      </c>
      <c r="B296" s="24" t="s">
        <v>24</v>
      </c>
      <c r="E296" s="17">
        <v>150000</v>
      </c>
    </row>
    <row r="297" spans="1:5" ht="16" x14ac:dyDescent="0.2">
      <c r="A297" s="30" t="s">
        <v>394</v>
      </c>
      <c r="B297" s="24" t="s">
        <v>16</v>
      </c>
      <c r="E297">
        <v>2</v>
      </c>
    </row>
    <row r="298" spans="1:5" x14ac:dyDescent="0.2">
      <c r="A298" s="21" t="s">
        <v>423</v>
      </c>
      <c r="B298" s="24" t="s">
        <v>24</v>
      </c>
      <c r="E298" s="22">
        <f>(E295-50)*(E296*E297/100)+E296</f>
        <v>150000</v>
      </c>
    </row>
    <row r="299" spans="1:5" x14ac:dyDescent="0.2">
      <c r="A299" s="21" t="s">
        <v>424</v>
      </c>
      <c r="B299" s="24" t="s">
        <v>24</v>
      </c>
      <c r="E299" s="17">
        <v>0</v>
      </c>
    </row>
    <row r="300" spans="1:5" x14ac:dyDescent="0.2">
      <c r="A300" s="21" t="s">
        <v>410</v>
      </c>
      <c r="B300" s="24" t="s">
        <v>24</v>
      </c>
      <c r="E300" s="22">
        <f>IF(E299&gt;0,E299,E298)</f>
        <v>150000</v>
      </c>
    </row>
    <row r="301" spans="1:5" x14ac:dyDescent="0.2">
      <c r="A301" s="21" t="s">
        <v>26</v>
      </c>
      <c r="B301" s="24" t="s">
        <v>27</v>
      </c>
      <c r="E301" s="2">
        <v>10</v>
      </c>
    </row>
    <row r="303" spans="1:5" ht="16" x14ac:dyDescent="0.2">
      <c r="A303" s="30" t="s">
        <v>355</v>
      </c>
      <c r="B303" s="24" t="s">
        <v>147</v>
      </c>
      <c r="E303" s="22">
        <f>E295*1000</f>
        <v>50000</v>
      </c>
    </row>
    <row r="304" spans="1:5" ht="16" x14ac:dyDescent="0.2">
      <c r="A304" s="30" t="s">
        <v>161</v>
      </c>
      <c r="B304" s="24" t="s">
        <v>147</v>
      </c>
      <c r="E304" s="17">
        <v>0</v>
      </c>
    </row>
    <row r="305" spans="1:8" ht="16" x14ac:dyDescent="0.2">
      <c r="A305" s="30" t="s">
        <v>163</v>
      </c>
      <c r="B305" s="24" t="s">
        <v>147</v>
      </c>
      <c r="E305" s="22">
        <f>IF(E304&gt;0,E304,E303)</f>
        <v>50000</v>
      </c>
    </row>
    <row r="307" spans="1:8" x14ac:dyDescent="0.2">
      <c r="A307" s="21" t="s">
        <v>34</v>
      </c>
      <c r="B307" s="24" t="s">
        <v>16</v>
      </c>
      <c r="E307" s="2">
        <v>10</v>
      </c>
    </row>
    <row r="308" spans="1:8" x14ac:dyDescent="0.2">
      <c r="A308" s="21" t="s">
        <v>36</v>
      </c>
      <c r="B308" s="24" t="s">
        <v>24</v>
      </c>
      <c r="E308" s="37">
        <f>E300*(E307/100)*($C$6/100)/12</f>
        <v>62.5</v>
      </c>
    </row>
    <row r="309" spans="1:8" x14ac:dyDescent="0.2">
      <c r="A309" s="21" t="s">
        <v>38</v>
      </c>
      <c r="B309" s="24" t="s">
        <v>24</v>
      </c>
      <c r="E309" s="21">
        <f>E300*E307/100/E301/12</f>
        <v>125</v>
      </c>
    </row>
    <row r="310" spans="1:8" x14ac:dyDescent="0.2">
      <c r="H310" s="17"/>
    </row>
    <row r="311" spans="1:8" ht="21" x14ac:dyDescent="0.25">
      <c r="A311" s="11" t="s">
        <v>171</v>
      </c>
    </row>
    <row r="313" spans="1:8" ht="16" x14ac:dyDescent="0.2">
      <c r="A313" s="30" t="s">
        <v>145</v>
      </c>
      <c r="B313" s="24" t="s">
        <v>16</v>
      </c>
      <c r="E313" s="2">
        <v>50</v>
      </c>
    </row>
    <row r="314" spans="1:8" ht="16" x14ac:dyDescent="0.2">
      <c r="A314" s="30" t="s">
        <v>343</v>
      </c>
      <c r="B314" s="24" t="s">
        <v>147</v>
      </c>
      <c r="E314" s="99">
        <v>10</v>
      </c>
    </row>
    <row r="315" spans="1:8" ht="16" x14ac:dyDescent="0.2">
      <c r="A315" s="30" t="s">
        <v>344</v>
      </c>
      <c r="B315" s="24" t="s">
        <v>147</v>
      </c>
      <c r="E315" s="99">
        <v>1000</v>
      </c>
    </row>
    <row r="316" spans="1:8" x14ac:dyDescent="0.2">
      <c r="A316" s="30"/>
      <c r="B316" s="24"/>
      <c r="E316" s="99"/>
    </row>
    <row r="317" spans="1:8" ht="16" x14ac:dyDescent="0.2">
      <c r="A317" s="30" t="s">
        <v>172</v>
      </c>
      <c r="B317" s="24" t="s">
        <v>147</v>
      </c>
      <c r="E317" s="22">
        <f>IF(E304&gt;0,E304,E303)</f>
        <v>50000</v>
      </c>
    </row>
    <row r="318" spans="1:8" x14ac:dyDescent="0.2">
      <c r="B318"/>
    </row>
    <row r="319" spans="1:8" x14ac:dyDescent="0.2">
      <c r="A319" s="285" t="s">
        <v>402</v>
      </c>
    </row>
    <row r="320" spans="1:8" x14ac:dyDescent="0.2">
      <c r="A320" s="110" t="s">
        <v>345</v>
      </c>
      <c r="B320" s="48" t="s">
        <v>147</v>
      </c>
      <c r="E320" s="111">
        <f>E305*E313/100</f>
        <v>25000</v>
      </c>
    </row>
    <row r="321" spans="1:5" x14ac:dyDescent="0.2">
      <c r="A321" s="110" t="s">
        <v>151</v>
      </c>
      <c r="B321" s="48" t="s">
        <v>156</v>
      </c>
      <c r="E321" s="111">
        <f>E320/E314</f>
        <v>2500</v>
      </c>
    </row>
    <row r="322" spans="1:5" x14ac:dyDescent="0.2">
      <c r="A322" s="110" t="s">
        <v>173</v>
      </c>
      <c r="B322" s="48" t="s">
        <v>153</v>
      </c>
      <c r="E322" s="112">
        <f>$L$8</f>
        <v>6</v>
      </c>
    </row>
    <row r="323" spans="1:5" x14ac:dyDescent="0.2">
      <c r="A323" s="110" t="s">
        <v>342</v>
      </c>
      <c r="B323" s="48" t="s">
        <v>24</v>
      </c>
      <c r="E323" s="111">
        <f>E321*E322</f>
        <v>15000</v>
      </c>
    </row>
    <row r="324" spans="1:5" x14ac:dyDescent="0.2">
      <c r="B324"/>
    </row>
    <row r="325" spans="1:5" x14ac:dyDescent="0.2">
      <c r="A325" s="285" t="s">
        <v>403</v>
      </c>
    </row>
    <row r="326" spans="1:5" x14ac:dyDescent="0.2">
      <c r="A326" s="110" t="s">
        <v>413</v>
      </c>
      <c r="B326" s="48" t="s">
        <v>147</v>
      </c>
      <c r="E326" s="111">
        <f>E207</f>
        <v>499.99999949999994</v>
      </c>
    </row>
    <row r="327" spans="1:5" x14ac:dyDescent="0.2">
      <c r="A327" s="110" t="s">
        <v>151</v>
      </c>
      <c r="B327" s="48" t="s">
        <v>32</v>
      </c>
      <c r="E327" s="112">
        <f>E326/E315</f>
        <v>0.49999999949999996</v>
      </c>
    </row>
    <row r="328" spans="1:5" x14ac:dyDescent="0.2">
      <c r="A328" s="110" t="s">
        <v>372</v>
      </c>
      <c r="B328" s="48" t="s">
        <v>153</v>
      </c>
      <c r="E328" s="282">
        <f>E208*(E315/1000)</f>
        <v>300</v>
      </c>
    </row>
    <row r="329" spans="1:5" x14ac:dyDescent="0.2">
      <c r="A329" s="110" t="s">
        <v>375</v>
      </c>
      <c r="B329" s="48" t="s">
        <v>24</v>
      </c>
      <c r="E329" s="111">
        <f>E328*E327</f>
        <v>149.99999984999999</v>
      </c>
    </row>
    <row r="330" spans="1:5" x14ac:dyDescent="0.2">
      <c r="B330"/>
    </row>
    <row r="331" spans="1:5" x14ac:dyDescent="0.2">
      <c r="A331" s="285" t="s">
        <v>404</v>
      </c>
    </row>
    <row r="332" spans="1:5" x14ac:dyDescent="0.2">
      <c r="A332" s="110" t="s">
        <v>341</v>
      </c>
      <c r="B332" s="48" t="s">
        <v>147</v>
      </c>
      <c r="E332" s="111">
        <f>E305*(1-E313/100)-E326</f>
        <v>24500.0000005</v>
      </c>
    </row>
    <row r="333" spans="1:5" x14ac:dyDescent="0.2">
      <c r="A333" s="110" t="s">
        <v>151</v>
      </c>
      <c r="B333" s="48" t="s">
        <v>32</v>
      </c>
      <c r="E333" s="112">
        <f>E332/E315</f>
        <v>24.500000000500002</v>
      </c>
    </row>
    <row r="334" spans="1:5" x14ac:dyDescent="0.2">
      <c r="A334" s="110" t="s">
        <v>373</v>
      </c>
      <c r="B334" s="48" t="s">
        <v>153</v>
      </c>
      <c r="E334" s="111">
        <f>$L$9</f>
        <v>300</v>
      </c>
    </row>
    <row r="335" spans="1:5" x14ac:dyDescent="0.2">
      <c r="A335" s="110" t="s">
        <v>340</v>
      </c>
      <c r="B335" s="48" t="s">
        <v>24</v>
      </c>
      <c r="E335" s="111">
        <f>E334*E333</f>
        <v>7350.0000001500002</v>
      </c>
    </row>
    <row r="337" spans="1:5" x14ac:dyDescent="0.2">
      <c r="A337" s="110" t="s">
        <v>175</v>
      </c>
      <c r="B337" s="48" t="s">
        <v>24</v>
      </c>
      <c r="E337" s="111">
        <f>E323+E329+E335</f>
        <v>22500</v>
      </c>
    </row>
    <row r="338" spans="1:5" x14ac:dyDescent="0.2">
      <c r="B338"/>
    </row>
    <row r="339" spans="1:5" x14ac:dyDescent="0.2">
      <c r="A339" s="285" t="s">
        <v>405</v>
      </c>
    </row>
    <row r="340" spans="1:5" x14ac:dyDescent="0.2">
      <c r="A340" s="110" t="s">
        <v>176</v>
      </c>
      <c r="B340" s="48" t="s">
        <v>177</v>
      </c>
      <c r="E340">
        <v>0.02</v>
      </c>
    </row>
    <row r="341" spans="1:5" x14ac:dyDescent="0.2">
      <c r="A341" s="110" t="s">
        <v>178</v>
      </c>
      <c r="B341" s="48" t="s">
        <v>179</v>
      </c>
      <c r="E341" s="112">
        <f>E371*E340</f>
        <v>0.5</v>
      </c>
    </row>
    <row r="342" spans="1:5" x14ac:dyDescent="0.2">
      <c r="A342" s="110" t="s">
        <v>180</v>
      </c>
      <c r="B342" s="48" t="s">
        <v>181</v>
      </c>
      <c r="E342" s="231">
        <v>2</v>
      </c>
    </row>
    <row r="343" spans="1:5" x14ac:dyDescent="0.2">
      <c r="A343" s="110" t="s">
        <v>182</v>
      </c>
      <c r="B343" s="48" t="s">
        <v>24</v>
      </c>
      <c r="E343" s="112">
        <f>E341*E342</f>
        <v>1</v>
      </c>
    </row>
    <row r="345" spans="1:5" x14ac:dyDescent="0.2">
      <c r="A345" s="80" t="s">
        <v>112</v>
      </c>
      <c r="B345" s="80" t="s">
        <v>48</v>
      </c>
      <c r="E345" s="81">
        <f>E323+E329+E335+E343</f>
        <v>22501</v>
      </c>
    </row>
    <row r="346" spans="1:5" x14ac:dyDescent="0.2">
      <c r="A346" s="80" t="s">
        <v>159</v>
      </c>
      <c r="B346" s="80" t="s">
        <v>48</v>
      </c>
      <c r="E346" s="81">
        <f>E345*(1+E$7/100)</f>
        <v>26776.19</v>
      </c>
    </row>
    <row r="347" spans="1:5" x14ac:dyDescent="0.2">
      <c r="A347" s="80" t="s">
        <v>115</v>
      </c>
      <c r="B347" s="80" t="s">
        <v>16</v>
      </c>
      <c r="E347" s="98">
        <f>E346/E440-1</f>
        <v>2.2433873990752695</v>
      </c>
    </row>
    <row r="351" spans="1:5" ht="21" x14ac:dyDescent="0.25">
      <c r="A351" s="11" t="s">
        <v>160</v>
      </c>
    </row>
    <row r="353" spans="1:5" ht="19" x14ac:dyDescent="0.25">
      <c r="A353" s="283" t="s">
        <v>493</v>
      </c>
    </row>
    <row r="355" spans="1:5" x14ac:dyDescent="0.2">
      <c r="A355" s="39" t="s">
        <v>44</v>
      </c>
      <c r="B355" s="8"/>
      <c r="E355" s="3"/>
    </row>
    <row r="356" spans="1:5" x14ac:dyDescent="0.2">
      <c r="B356" s="8"/>
      <c r="E356" s="3"/>
    </row>
    <row r="357" spans="1:5" x14ac:dyDescent="0.2">
      <c r="A357" s="285" t="s">
        <v>388</v>
      </c>
    </row>
    <row r="358" spans="1:5" x14ac:dyDescent="0.2">
      <c r="A358" s="40" t="s">
        <v>39</v>
      </c>
      <c r="B358" s="41" t="s">
        <v>147</v>
      </c>
      <c r="E358" s="113">
        <f>E305</f>
        <v>50000</v>
      </c>
    </row>
    <row r="359" spans="1:5" x14ac:dyDescent="0.2">
      <c r="A359" s="40" t="s">
        <v>164</v>
      </c>
      <c r="B359" s="41" t="s">
        <v>131</v>
      </c>
      <c r="E359" s="42">
        <v>20</v>
      </c>
    </row>
    <row r="360" spans="1:5" x14ac:dyDescent="0.2">
      <c r="A360" s="40" t="s">
        <v>125</v>
      </c>
      <c r="B360" s="41" t="s">
        <v>48</v>
      </c>
      <c r="E360" s="40">
        <f>E358*E359/1000</f>
        <v>1000</v>
      </c>
    </row>
    <row r="362" spans="1:5" x14ac:dyDescent="0.2">
      <c r="A362" s="40" t="s">
        <v>47</v>
      </c>
      <c r="B362" s="41" t="s">
        <v>48</v>
      </c>
      <c r="E362" s="40">
        <f>E360</f>
        <v>1000</v>
      </c>
    </row>
    <row r="364" spans="1:5" x14ac:dyDescent="0.2">
      <c r="A364" s="285" t="s">
        <v>361</v>
      </c>
    </row>
    <row r="365" spans="1:5" x14ac:dyDescent="0.2">
      <c r="A365" s="52" t="s">
        <v>55</v>
      </c>
      <c r="B365" s="48" t="s">
        <v>56</v>
      </c>
      <c r="E365" s="2">
        <v>0.2</v>
      </c>
    </row>
    <row r="366" spans="1:5" x14ac:dyDescent="0.2">
      <c r="A366" s="52" t="s">
        <v>57</v>
      </c>
      <c r="B366" s="48" t="s">
        <v>58</v>
      </c>
      <c r="E366" s="50">
        <f>$I$5</f>
        <v>3000</v>
      </c>
    </row>
    <row r="367" spans="1:5" x14ac:dyDescent="0.2">
      <c r="A367" s="52" t="s">
        <v>60</v>
      </c>
      <c r="B367" s="48" t="s">
        <v>48</v>
      </c>
      <c r="E367" s="50">
        <f>E365*E366</f>
        <v>600</v>
      </c>
    </row>
    <row r="369" spans="1:5" x14ac:dyDescent="0.2">
      <c r="A369" s="285" t="s">
        <v>360</v>
      </c>
    </row>
    <row r="370" spans="1:5" x14ac:dyDescent="0.2">
      <c r="A370" s="65" t="s">
        <v>165</v>
      </c>
      <c r="B370" s="66" t="s">
        <v>130</v>
      </c>
      <c r="E370" s="114">
        <v>0.5</v>
      </c>
    </row>
    <row r="371" spans="1:5" x14ac:dyDescent="0.2">
      <c r="A371" s="65" t="s">
        <v>75</v>
      </c>
      <c r="B371" s="66" t="s">
        <v>76</v>
      </c>
      <c r="E371" s="102">
        <f>E370*(E317/1000)</f>
        <v>25</v>
      </c>
    </row>
    <row r="372" spans="1:5" x14ac:dyDescent="0.2">
      <c r="A372" s="65" t="s">
        <v>78</v>
      </c>
      <c r="B372" s="66" t="s">
        <v>79</v>
      </c>
      <c r="E372" s="299">
        <f>$P$6</f>
        <v>0.2</v>
      </c>
    </row>
    <row r="373" spans="1:5" x14ac:dyDescent="0.2">
      <c r="A373" s="65" t="s">
        <v>80</v>
      </c>
      <c r="B373" s="66" t="s">
        <v>48</v>
      </c>
      <c r="E373" s="299">
        <f>E371*E372</f>
        <v>5</v>
      </c>
    </row>
    <row r="375" spans="1:5" x14ac:dyDescent="0.2">
      <c r="A375" s="285" t="s">
        <v>367</v>
      </c>
    </row>
    <row r="376" spans="1:5" x14ac:dyDescent="0.2">
      <c r="A376" s="286" t="s">
        <v>346</v>
      </c>
      <c r="B376" s="287" t="s">
        <v>166</v>
      </c>
      <c r="E376" s="2">
        <v>2</v>
      </c>
    </row>
    <row r="377" spans="1:5" x14ac:dyDescent="0.2">
      <c r="A377" s="286" t="s">
        <v>347</v>
      </c>
      <c r="B377" s="287" t="s">
        <v>48</v>
      </c>
      <c r="E377" s="296">
        <f>E376*E320/1000</f>
        <v>50</v>
      </c>
    </row>
    <row r="378" spans="1:5" x14ac:dyDescent="0.2">
      <c r="B378"/>
    </row>
    <row r="379" spans="1:5" x14ac:dyDescent="0.2">
      <c r="A379" s="286" t="s">
        <v>348</v>
      </c>
      <c r="B379" s="287" t="s">
        <v>48</v>
      </c>
      <c r="E379" s="2">
        <v>5</v>
      </c>
    </row>
    <row r="380" spans="1:5" x14ac:dyDescent="0.2">
      <c r="A380" s="286" t="s">
        <v>347</v>
      </c>
      <c r="B380" s="287" t="s">
        <v>48</v>
      </c>
      <c r="E380" s="288">
        <f>E379*(E326+E332)/1000</f>
        <v>125</v>
      </c>
    </row>
    <row r="382" spans="1:5" x14ac:dyDescent="0.2">
      <c r="A382" s="286" t="s">
        <v>134</v>
      </c>
      <c r="B382" s="287" t="s">
        <v>48</v>
      </c>
      <c r="E382" s="288">
        <f>E377+E380</f>
        <v>175</v>
      </c>
    </row>
    <row r="384" spans="1:5" x14ac:dyDescent="0.2">
      <c r="A384" s="285" t="s">
        <v>368</v>
      </c>
    </row>
    <row r="385" spans="1:5" x14ac:dyDescent="0.2">
      <c r="A385" s="28" t="s">
        <v>349</v>
      </c>
      <c r="B385" s="105" t="s">
        <v>48</v>
      </c>
      <c r="E385" s="2">
        <v>2</v>
      </c>
    </row>
    <row r="386" spans="1:5" x14ac:dyDescent="0.2">
      <c r="A386" s="28" t="s">
        <v>350</v>
      </c>
      <c r="B386" s="105" t="s">
        <v>48</v>
      </c>
      <c r="E386" s="116">
        <f>E385*E320/1000</f>
        <v>50</v>
      </c>
    </row>
    <row r="388" spans="1:5" x14ac:dyDescent="0.2">
      <c r="A388" s="28" t="s">
        <v>351</v>
      </c>
      <c r="B388" s="105" t="s">
        <v>48</v>
      </c>
      <c r="E388" s="2">
        <v>10</v>
      </c>
    </row>
    <row r="389" spans="1:5" x14ac:dyDescent="0.2">
      <c r="A389" s="28" t="s">
        <v>352</v>
      </c>
      <c r="B389" s="105" t="s">
        <v>48</v>
      </c>
      <c r="E389" s="116">
        <f>E388*(E326+E332)/1000</f>
        <v>250</v>
      </c>
    </row>
    <row r="391" spans="1:5" x14ac:dyDescent="0.2">
      <c r="A391" s="28" t="s">
        <v>139</v>
      </c>
      <c r="B391" s="105" t="s">
        <v>48</v>
      </c>
      <c r="E391" s="115">
        <f>E386+E389</f>
        <v>300</v>
      </c>
    </row>
    <row r="393" spans="1:5" x14ac:dyDescent="0.2">
      <c r="A393" s="285" t="s">
        <v>359</v>
      </c>
    </row>
    <row r="394" spans="1:5" x14ac:dyDescent="0.2">
      <c r="A394" s="73" t="s">
        <v>167</v>
      </c>
      <c r="B394" s="74" t="s">
        <v>166</v>
      </c>
      <c r="E394" s="114">
        <v>0.5</v>
      </c>
    </row>
    <row r="395" spans="1:5" x14ac:dyDescent="0.2">
      <c r="A395" s="73" t="s">
        <v>85</v>
      </c>
      <c r="B395" s="74" t="s">
        <v>48</v>
      </c>
      <c r="E395" s="73">
        <f>E394*E305/1000</f>
        <v>25</v>
      </c>
    </row>
    <row r="397" spans="1:5" x14ac:dyDescent="0.2">
      <c r="A397" s="80" t="s">
        <v>494</v>
      </c>
      <c r="B397" s="80" t="s">
        <v>48</v>
      </c>
      <c r="E397" s="81">
        <f>E362+E367+E373+E382+E391+E395</f>
        <v>2105</v>
      </c>
    </row>
    <row r="398" spans="1:5" x14ac:dyDescent="0.2">
      <c r="A398" s="80" t="s">
        <v>497</v>
      </c>
      <c r="B398" s="80" t="s">
        <v>168</v>
      </c>
      <c r="E398" s="117">
        <f>E397/(E305/1000)</f>
        <v>42.1</v>
      </c>
    </row>
    <row r="400" spans="1:5" ht="19" x14ac:dyDescent="0.25">
      <c r="A400" s="283" t="s">
        <v>89</v>
      </c>
    </row>
    <row r="402" spans="1:5" x14ac:dyDescent="0.2">
      <c r="A402" s="285" t="s">
        <v>53</v>
      </c>
    </row>
    <row r="403" spans="1:5" x14ac:dyDescent="0.2">
      <c r="A403" s="21" t="s">
        <v>90</v>
      </c>
      <c r="B403" s="24" t="s">
        <v>24</v>
      </c>
      <c r="E403">
        <v>500</v>
      </c>
    </row>
    <row r="405" spans="1:5" x14ac:dyDescent="0.2">
      <c r="A405" s="285" t="s">
        <v>54</v>
      </c>
    </row>
    <row r="406" spans="1:5" x14ac:dyDescent="0.2">
      <c r="A406" s="52" t="s">
        <v>91</v>
      </c>
      <c r="B406" s="48" t="s">
        <v>56</v>
      </c>
      <c r="E406" s="42">
        <v>0.25</v>
      </c>
    </row>
    <row r="407" spans="1:5" x14ac:dyDescent="0.2">
      <c r="A407" s="52" t="s">
        <v>57</v>
      </c>
      <c r="B407" s="48" t="s">
        <v>58</v>
      </c>
      <c r="E407" s="50">
        <f>$I$6*1.3333333</f>
        <v>3999.9999000000003</v>
      </c>
    </row>
    <row r="408" spans="1:5" x14ac:dyDescent="0.2">
      <c r="A408" s="52" t="s">
        <v>60</v>
      </c>
      <c r="B408" s="48" t="s">
        <v>48</v>
      </c>
      <c r="E408" s="50">
        <f>E406*E407</f>
        <v>999.99997500000006</v>
      </c>
    </row>
    <row r="410" spans="1:5" x14ac:dyDescent="0.2">
      <c r="A410" s="52" t="s">
        <v>374</v>
      </c>
      <c r="B410" s="48" t="s">
        <v>56</v>
      </c>
      <c r="E410" s="42">
        <v>0.5</v>
      </c>
    </row>
    <row r="411" spans="1:5" x14ac:dyDescent="0.2">
      <c r="A411" s="52" t="s">
        <v>57</v>
      </c>
      <c r="B411" s="48" t="s">
        <v>58</v>
      </c>
      <c r="E411" s="50">
        <f>$I$7/4</f>
        <v>500</v>
      </c>
    </row>
    <row r="412" spans="1:5" x14ac:dyDescent="0.2">
      <c r="A412" s="52" t="s">
        <v>60</v>
      </c>
      <c r="B412" s="48" t="s">
        <v>48</v>
      </c>
      <c r="E412" s="50">
        <f>E410*E411</f>
        <v>250</v>
      </c>
    </row>
    <row r="414" spans="1:5" x14ac:dyDescent="0.2">
      <c r="A414" s="285" t="s">
        <v>360</v>
      </c>
    </row>
    <row r="415" spans="1:5" x14ac:dyDescent="0.2">
      <c r="A415" s="65" t="s">
        <v>93</v>
      </c>
      <c r="B415" s="66" t="s">
        <v>76</v>
      </c>
      <c r="E415" s="99">
        <v>100</v>
      </c>
    </row>
    <row r="416" spans="1:5" x14ac:dyDescent="0.2">
      <c r="A416" s="65" t="s">
        <v>94</v>
      </c>
      <c r="B416" s="66" t="s">
        <v>48</v>
      </c>
      <c r="E416" s="65">
        <f>E415*E372</f>
        <v>20</v>
      </c>
    </row>
    <row r="417" spans="1:5" x14ac:dyDescent="0.2">
      <c r="B417"/>
    </row>
    <row r="418" spans="1:5" x14ac:dyDescent="0.2">
      <c r="A418" s="285" t="s">
        <v>379</v>
      </c>
    </row>
    <row r="419" spans="1:5" x14ac:dyDescent="0.2">
      <c r="A419" s="28" t="s">
        <v>406</v>
      </c>
      <c r="B419" s="105" t="s">
        <v>407</v>
      </c>
      <c r="E419" s="2">
        <v>300</v>
      </c>
    </row>
    <row r="420" spans="1:5" x14ac:dyDescent="0.2">
      <c r="A420" s="28" t="s">
        <v>408</v>
      </c>
      <c r="B420" s="105" t="s">
        <v>16</v>
      </c>
      <c r="E420">
        <v>10</v>
      </c>
    </row>
    <row r="421" spans="1:5" x14ac:dyDescent="0.2">
      <c r="A421" s="28" t="s">
        <v>380</v>
      </c>
      <c r="B421" s="105" t="s">
        <v>48</v>
      </c>
      <c r="E421" s="140">
        <f>E419+((E295-10)*(E420/100*E419))</f>
        <v>1500</v>
      </c>
    </row>
    <row r="423" spans="1:5" x14ac:dyDescent="0.2">
      <c r="A423" s="285" t="s">
        <v>230</v>
      </c>
    </row>
    <row r="424" spans="1:5" x14ac:dyDescent="0.2">
      <c r="A424" s="21" t="str">
        <f>A308</f>
        <v xml:space="preserve">Monthly interest </v>
      </c>
      <c r="B424" s="24" t="str">
        <f>B308</f>
        <v xml:space="preserve"> €</v>
      </c>
      <c r="E424" s="21">
        <f>E308</f>
        <v>62.5</v>
      </c>
    </row>
    <row r="426" spans="1:5" x14ac:dyDescent="0.2">
      <c r="A426" s="89" t="s">
        <v>95</v>
      </c>
    </row>
    <row r="428" spans="1:5" x14ac:dyDescent="0.2">
      <c r="A428" s="73" t="s">
        <v>96</v>
      </c>
      <c r="B428" s="74" t="s">
        <v>48</v>
      </c>
      <c r="E428">
        <v>250</v>
      </c>
    </row>
    <row r="430" spans="1:5" x14ac:dyDescent="0.2">
      <c r="A430" s="91" t="s">
        <v>97</v>
      </c>
    </row>
    <row r="431" spans="1:5" x14ac:dyDescent="0.2">
      <c r="A431" s="3"/>
      <c r="E431" s="3"/>
    </row>
    <row r="432" spans="1:5" x14ac:dyDescent="0.2">
      <c r="A432" s="40" t="s">
        <v>409</v>
      </c>
      <c r="B432" s="41" t="s">
        <v>48</v>
      </c>
      <c r="E432" s="41">
        <f>E300/E301/12</f>
        <v>1250</v>
      </c>
    </row>
    <row r="434" spans="1:6" x14ac:dyDescent="0.2">
      <c r="A434" s="80" t="s">
        <v>98</v>
      </c>
      <c r="B434" s="80" t="s">
        <v>48</v>
      </c>
      <c r="E434" s="81">
        <f>E403+E408+E412+E416+E421+E424+E428+E432</f>
        <v>4832.4999750000006</v>
      </c>
    </row>
    <row r="435" spans="1:6" x14ac:dyDescent="0.2">
      <c r="A435" s="80" t="s">
        <v>169</v>
      </c>
      <c r="B435" s="80" t="s">
        <v>48</v>
      </c>
      <c r="E435" s="117">
        <f>E434/E305*1000</f>
        <v>96.649999500000007</v>
      </c>
    </row>
    <row r="436" spans="1:6" x14ac:dyDescent="0.2">
      <c r="A436" s="80"/>
      <c r="B436" s="80"/>
      <c r="E436" s="85"/>
    </row>
    <row r="438" spans="1:6" x14ac:dyDescent="0.2">
      <c r="A438" s="80" t="s">
        <v>100</v>
      </c>
      <c r="B438" s="80" t="s">
        <v>48</v>
      </c>
      <c r="E438" s="81">
        <f>E397+E434</f>
        <v>6937.4999750000006</v>
      </c>
    </row>
    <row r="439" spans="1:6" x14ac:dyDescent="0.2">
      <c r="A439" s="80" t="s">
        <v>170</v>
      </c>
      <c r="B439" s="80" t="s">
        <v>48</v>
      </c>
      <c r="E439" s="280">
        <f>E438/E305*1000</f>
        <v>138.74999950000003</v>
      </c>
    </row>
    <row r="440" spans="1:6" x14ac:dyDescent="0.2">
      <c r="A440" s="80" t="s">
        <v>143</v>
      </c>
      <c r="B440" s="80" t="s">
        <v>48</v>
      </c>
      <c r="E440" s="81">
        <f>E438*(1+E$7/100)</f>
        <v>8255.6249702500008</v>
      </c>
    </row>
    <row r="443" spans="1:6" ht="26" x14ac:dyDescent="0.3">
      <c r="A443" s="281" t="s">
        <v>490</v>
      </c>
      <c r="B443" s="281"/>
      <c r="C443" s="281"/>
    </row>
    <row r="445" spans="1:6" ht="16" x14ac:dyDescent="0.2">
      <c r="A445" s="30" t="s">
        <v>469</v>
      </c>
      <c r="B445" s="24" t="s">
        <v>147</v>
      </c>
      <c r="F445" s="22">
        <f>E164</f>
        <v>8333.3333333333321</v>
      </c>
    </row>
    <row r="446" spans="1:6" ht="16" x14ac:dyDescent="0.2">
      <c r="A446" s="30" t="s">
        <v>470</v>
      </c>
      <c r="B446" s="24" t="s">
        <v>483</v>
      </c>
      <c r="F446" s="99">
        <v>1</v>
      </c>
    </row>
    <row r="447" spans="1:6" ht="16" x14ac:dyDescent="0.2">
      <c r="A447" s="30" t="s">
        <v>471</v>
      </c>
      <c r="B447" s="24" t="s">
        <v>147</v>
      </c>
      <c r="F447" s="99">
        <v>1</v>
      </c>
    </row>
    <row r="448" spans="1:6" ht="16" x14ac:dyDescent="0.2">
      <c r="A448" s="30" t="s">
        <v>503</v>
      </c>
      <c r="B448" s="24" t="s">
        <v>162</v>
      </c>
      <c r="F448" s="2">
        <v>100</v>
      </c>
    </row>
    <row r="449" spans="1:6" ht="16" x14ac:dyDescent="0.2">
      <c r="A449" s="30" t="s">
        <v>504</v>
      </c>
      <c r="B449" s="24" t="s">
        <v>468</v>
      </c>
      <c r="F449">
        <v>100000</v>
      </c>
    </row>
    <row r="450" spans="1:6" ht="16" x14ac:dyDescent="0.2">
      <c r="A450" s="30" t="s">
        <v>505</v>
      </c>
      <c r="B450" s="24" t="s">
        <v>468</v>
      </c>
      <c r="F450">
        <v>5000</v>
      </c>
    </row>
    <row r="452" spans="1:6" ht="16" x14ac:dyDescent="0.2">
      <c r="A452" s="30" t="s">
        <v>480</v>
      </c>
      <c r="B452" s="24" t="s">
        <v>147</v>
      </c>
      <c r="F452" s="22">
        <f>IF(F449*F447*F446 &lt; F445, F449*F447*F446,F445)</f>
        <v>8333.3333333333321</v>
      </c>
    </row>
    <row r="453" spans="1:6" ht="16" x14ac:dyDescent="0.2">
      <c r="A453" s="30" t="s">
        <v>481</v>
      </c>
      <c r="B453" s="24" t="s">
        <v>147</v>
      </c>
      <c r="F453" s="22">
        <f>IF(F450*F447*F446 &lt;( F445-F452), F450*F447*F446,F445-F452)</f>
        <v>0</v>
      </c>
    </row>
    <row r="454" spans="1:6" ht="16" x14ac:dyDescent="0.2">
      <c r="A454" s="349" t="s">
        <v>482</v>
      </c>
      <c r="B454" s="24" t="s">
        <v>147</v>
      </c>
      <c r="F454" s="22">
        <f>SUM(F452:F453)</f>
        <v>8333.3333333333321</v>
      </c>
    </row>
    <row r="455" spans="1:6" x14ac:dyDescent="0.2">
      <c r="F455" s="22"/>
    </row>
    <row r="456" spans="1:6" ht="16" x14ac:dyDescent="0.2">
      <c r="A456" s="30" t="s">
        <v>472</v>
      </c>
      <c r="B456" s="24" t="s">
        <v>468</v>
      </c>
      <c r="F456" s="22">
        <f>F452/(F446*F447)</f>
        <v>8333.3333333333321</v>
      </c>
    </row>
    <row r="457" spans="1:6" ht="16" x14ac:dyDescent="0.2">
      <c r="A457" s="30" t="s">
        <v>473</v>
      </c>
      <c r="B457" s="24" t="s">
        <v>468</v>
      </c>
      <c r="F457" s="22">
        <f>F453/(F446*F447)</f>
        <v>0</v>
      </c>
    </row>
    <row r="458" spans="1:6" ht="16" x14ac:dyDescent="0.2">
      <c r="A458" s="349" t="s">
        <v>484</v>
      </c>
      <c r="B458" s="24" t="s">
        <v>468</v>
      </c>
      <c r="F458" s="22">
        <f>F456+F457</f>
        <v>8333.3333333333321</v>
      </c>
    </row>
    <row r="459" spans="1:6" x14ac:dyDescent="0.2">
      <c r="A459" s="30"/>
      <c r="B459" s="24"/>
      <c r="F459" s="2"/>
    </row>
    <row r="460" spans="1:6" ht="16" x14ac:dyDescent="0.2">
      <c r="A460" s="30" t="s">
        <v>485</v>
      </c>
      <c r="B460" s="24" t="s">
        <v>486</v>
      </c>
      <c r="F460" s="17">
        <v>4000</v>
      </c>
    </row>
    <row r="461" spans="1:6" ht="16" x14ac:dyDescent="0.2">
      <c r="A461" s="30" t="s">
        <v>492</v>
      </c>
      <c r="B461" s="24" t="s">
        <v>488</v>
      </c>
      <c r="F461">
        <f>F458/F460*3</f>
        <v>6.2499999999999991</v>
      </c>
    </row>
    <row r="462" spans="1:6" x14ac:dyDescent="0.2">
      <c r="A462" s="21" t="s">
        <v>487</v>
      </c>
      <c r="B462" s="24" t="s">
        <v>27</v>
      </c>
      <c r="F462" s="2">
        <v>10</v>
      </c>
    </row>
    <row r="463" spans="1:6" x14ac:dyDescent="0.2">
      <c r="A463" s="21" t="s">
        <v>489</v>
      </c>
      <c r="B463" s="24" t="s">
        <v>24</v>
      </c>
      <c r="F463" s="17">
        <v>10000</v>
      </c>
    </row>
    <row r="464" spans="1:6" x14ac:dyDescent="0.2">
      <c r="A464" s="21" t="s">
        <v>36</v>
      </c>
      <c r="B464" s="24" t="s">
        <v>24</v>
      </c>
      <c r="F464" s="37">
        <f>F463*($C$6/100)/12</f>
        <v>41.666666666666664</v>
      </c>
    </row>
    <row r="465" spans="1:6" x14ac:dyDescent="0.2">
      <c r="A465" s="21" t="s">
        <v>38</v>
      </c>
      <c r="B465" s="24" t="s">
        <v>24</v>
      </c>
      <c r="F465" s="108">
        <f>F463/F462/12</f>
        <v>83.333333333333329</v>
      </c>
    </row>
    <row r="467" spans="1:6" ht="21" x14ac:dyDescent="0.25">
      <c r="A467" s="11" t="s">
        <v>491</v>
      </c>
    </row>
    <row r="469" spans="1:6" x14ac:dyDescent="0.2">
      <c r="A469" s="285" t="s">
        <v>498</v>
      </c>
      <c r="B469"/>
    </row>
    <row r="470" spans="1:6" x14ac:dyDescent="0.2">
      <c r="A470" s="110" t="s">
        <v>509</v>
      </c>
      <c r="B470" s="48" t="s">
        <v>108</v>
      </c>
      <c r="F470" s="42">
        <v>2</v>
      </c>
    </row>
    <row r="471" spans="1:6" x14ac:dyDescent="0.2">
      <c r="A471" s="110" t="s">
        <v>500</v>
      </c>
      <c r="B471" s="48" t="s">
        <v>24</v>
      </c>
      <c r="F471" s="111">
        <f>F456*F470</f>
        <v>16666.666666666664</v>
      </c>
    </row>
    <row r="472" spans="1:6" x14ac:dyDescent="0.2">
      <c r="B472"/>
      <c r="F472" s="17"/>
    </row>
    <row r="473" spans="1:6" x14ac:dyDescent="0.2">
      <c r="A473" s="285" t="s">
        <v>499</v>
      </c>
    </row>
    <row r="474" spans="1:6" x14ac:dyDescent="0.2">
      <c r="A474" s="110" t="s">
        <v>510</v>
      </c>
      <c r="B474" s="48" t="s">
        <v>153</v>
      </c>
      <c r="F474" s="42">
        <v>1</v>
      </c>
    </row>
    <row r="475" spans="1:6" x14ac:dyDescent="0.2">
      <c r="A475" s="110" t="s">
        <v>501</v>
      </c>
      <c r="B475" s="48" t="s">
        <v>24</v>
      </c>
      <c r="F475" s="111">
        <f>F457*F474</f>
        <v>0</v>
      </c>
    </row>
    <row r="476" spans="1:6" x14ac:dyDescent="0.2">
      <c r="B476"/>
    </row>
    <row r="477" spans="1:6" x14ac:dyDescent="0.2">
      <c r="B477"/>
    </row>
    <row r="478" spans="1:6" x14ac:dyDescent="0.2">
      <c r="B478"/>
    </row>
    <row r="479" spans="1:6" x14ac:dyDescent="0.2">
      <c r="B479"/>
    </row>
    <row r="480" spans="1:6" x14ac:dyDescent="0.2">
      <c r="B480"/>
    </row>
    <row r="481" spans="2:2" x14ac:dyDescent="0.2">
      <c r="B481"/>
    </row>
    <row r="482" spans="2:2" x14ac:dyDescent="0.2">
      <c r="B482"/>
    </row>
    <row r="483" spans="2:2" x14ac:dyDescent="0.2">
      <c r="B483"/>
    </row>
    <row r="484" spans="2:2" x14ac:dyDescent="0.2">
      <c r="B484"/>
    </row>
    <row r="485" spans="2:2" x14ac:dyDescent="0.2">
      <c r="B485"/>
    </row>
    <row r="486" spans="2:2" x14ac:dyDescent="0.2">
      <c r="B486"/>
    </row>
    <row r="487" spans="2:2" x14ac:dyDescent="0.2">
      <c r="B487"/>
    </row>
    <row r="488" spans="2:2" x14ac:dyDescent="0.2">
      <c r="B488"/>
    </row>
    <row r="489" spans="2:2" x14ac:dyDescent="0.2">
      <c r="B489"/>
    </row>
    <row r="490" spans="2:2" x14ac:dyDescent="0.2">
      <c r="B490"/>
    </row>
    <row r="491" spans="2:2" x14ac:dyDescent="0.2">
      <c r="B491"/>
    </row>
    <row r="492" spans="2:2" x14ac:dyDescent="0.2">
      <c r="B492"/>
    </row>
    <row r="493" spans="2:2" x14ac:dyDescent="0.2">
      <c r="B493"/>
    </row>
    <row r="494" spans="2:2" x14ac:dyDescent="0.2">
      <c r="B494"/>
    </row>
    <row r="495" spans="2:2" x14ac:dyDescent="0.2">
      <c r="B495"/>
    </row>
    <row r="496" spans="2:2" x14ac:dyDescent="0.2">
      <c r="B496"/>
    </row>
    <row r="497" spans="2:8" x14ac:dyDescent="0.2">
      <c r="B497"/>
    </row>
    <row r="498" spans="2:8" x14ac:dyDescent="0.2">
      <c r="B498"/>
    </row>
    <row r="499" spans="2:8" x14ac:dyDescent="0.2">
      <c r="B499"/>
    </row>
    <row r="500" spans="2:8" x14ac:dyDescent="0.2">
      <c r="B500"/>
      <c r="H500" s="350"/>
    </row>
    <row r="501" spans="2:8" x14ac:dyDescent="0.2">
      <c r="B501"/>
      <c r="H501" s="350"/>
    </row>
    <row r="502" spans="2:8" x14ac:dyDescent="0.2">
      <c r="B502"/>
      <c r="H502" s="350"/>
    </row>
    <row r="503" spans="2:8" x14ac:dyDescent="0.2">
      <c r="B503"/>
      <c r="H503" s="350"/>
    </row>
    <row r="504" spans="2:8" x14ac:dyDescent="0.2">
      <c r="B504"/>
      <c r="H504" s="350"/>
    </row>
    <row r="505" spans="2:8" x14ac:dyDescent="0.2">
      <c r="B505"/>
      <c r="H505" s="350"/>
    </row>
    <row r="506" spans="2:8" x14ac:dyDescent="0.2">
      <c r="B506"/>
      <c r="H506" s="350"/>
    </row>
    <row r="507" spans="2:8" x14ac:dyDescent="0.2">
      <c r="B507"/>
      <c r="H507" s="350"/>
    </row>
    <row r="508" spans="2:8" x14ac:dyDescent="0.2">
      <c r="B508"/>
      <c r="H508" s="350"/>
    </row>
    <row r="509" spans="2:8" x14ac:dyDescent="0.2">
      <c r="B509"/>
      <c r="H509" s="350"/>
    </row>
    <row r="510" spans="2:8" x14ac:dyDescent="0.2">
      <c r="B510"/>
      <c r="H510" s="350"/>
    </row>
    <row r="511" spans="2:8" x14ac:dyDescent="0.2">
      <c r="B511"/>
      <c r="H511" s="350"/>
    </row>
    <row r="512" spans="2:8" x14ac:dyDescent="0.2">
      <c r="B512"/>
      <c r="H512" s="350"/>
    </row>
    <row r="513" spans="2:8" x14ac:dyDescent="0.2">
      <c r="B513"/>
      <c r="H513" s="350"/>
    </row>
    <row r="514" spans="2:8" x14ac:dyDescent="0.2">
      <c r="B514"/>
      <c r="H514" s="350"/>
    </row>
    <row r="515" spans="2:8" x14ac:dyDescent="0.2">
      <c r="B515"/>
    </row>
    <row r="516" spans="2:8" x14ac:dyDescent="0.2">
      <c r="B516"/>
    </row>
    <row r="517" spans="2:8" x14ac:dyDescent="0.2">
      <c r="B517"/>
    </row>
    <row r="518" spans="2:8" x14ac:dyDescent="0.2">
      <c r="B518"/>
    </row>
    <row r="519" spans="2:8" x14ac:dyDescent="0.2">
      <c r="B519"/>
      <c r="H519" s="350"/>
    </row>
    <row r="520" spans="2:8" x14ac:dyDescent="0.2">
      <c r="B520"/>
    </row>
    <row r="521" spans="2:8" x14ac:dyDescent="0.2">
      <c r="B521"/>
    </row>
    <row r="522" spans="2:8" x14ac:dyDescent="0.2">
      <c r="B522"/>
    </row>
    <row r="523" spans="2:8" x14ac:dyDescent="0.2">
      <c r="B523"/>
    </row>
    <row r="524" spans="2:8" x14ac:dyDescent="0.2">
      <c r="B524"/>
    </row>
    <row r="525" spans="2:8" x14ac:dyDescent="0.2">
      <c r="B525"/>
    </row>
    <row r="526" spans="2:8" x14ac:dyDescent="0.2">
      <c r="B526"/>
    </row>
    <row r="527" spans="2:8" x14ac:dyDescent="0.2">
      <c r="B527"/>
    </row>
    <row r="528" spans="2:8" x14ac:dyDescent="0.2">
      <c r="B528"/>
    </row>
    <row r="529" spans="2:2" x14ac:dyDescent="0.2">
      <c r="B529"/>
    </row>
    <row r="530" spans="2:2" x14ac:dyDescent="0.2">
      <c r="B530"/>
    </row>
    <row r="531" spans="2:2" x14ac:dyDescent="0.2">
      <c r="B531"/>
    </row>
    <row r="532" spans="2:2" x14ac:dyDescent="0.2">
      <c r="B532"/>
    </row>
    <row r="533" spans="2:2" x14ac:dyDescent="0.2">
      <c r="B533"/>
    </row>
    <row r="534" spans="2:2" x14ac:dyDescent="0.2">
      <c r="B534"/>
    </row>
    <row r="535" spans="2:2" x14ac:dyDescent="0.2">
      <c r="B535"/>
    </row>
    <row r="536" spans="2:2" x14ac:dyDescent="0.2">
      <c r="B536"/>
    </row>
    <row r="537" spans="2:2" x14ac:dyDescent="0.2">
      <c r="B537"/>
    </row>
    <row r="538" spans="2:2" x14ac:dyDescent="0.2">
      <c r="B538"/>
    </row>
    <row r="539" spans="2:2" x14ac:dyDescent="0.2">
      <c r="B539"/>
    </row>
    <row r="540" spans="2:2" x14ac:dyDescent="0.2">
      <c r="B540"/>
    </row>
    <row r="541" spans="2:2" x14ac:dyDescent="0.2">
      <c r="B541"/>
    </row>
    <row r="542" spans="2:2" x14ac:dyDescent="0.2">
      <c r="B542"/>
    </row>
    <row r="543" spans="2:2" x14ac:dyDescent="0.2">
      <c r="B543"/>
    </row>
    <row r="544" spans="2:2" x14ac:dyDescent="0.2">
      <c r="B544"/>
    </row>
    <row r="545" spans="2:8" x14ac:dyDescent="0.2">
      <c r="B545"/>
    </row>
    <row r="546" spans="2:8" x14ac:dyDescent="0.2">
      <c r="B546"/>
    </row>
    <row r="547" spans="2:8" x14ac:dyDescent="0.2">
      <c r="B547"/>
    </row>
    <row r="548" spans="2:8" x14ac:dyDescent="0.2">
      <c r="B548"/>
    </row>
    <row r="549" spans="2:8" x14ac:dyDescent="0.2">
      <c r="B549"/>
    </row>
    <row r="550" spans="2:8" x14ac:dyDescent="0.2">
      <c r="B550"/>
    </row>
    <row r="551" spans="2:8" x14ac:dyDescent="0.2">
      <c r="B551"/>
    </row>
    <row r="552" spans="2:8" x14ac:dyDescent="0.2">
      <c r="B552"/>
    </row>
    <row r="553" spans="2:8" x14ac:dyDescent="0.2">
      <c r="B553"/>
    </row>
    <row r="554" spans="2:8" x14ac:dyDescent="0.2">
      <c r="B554"/>
    </row>
    <row r="555" spans="2:8" x14ac:dyDescent="0.2">
      <c r="B555"/>
      <c r="H555" s="350"/>
    </row>
    <row r="556" spans="2:8" x14ac:dyDescent="0.2">
      <c r="B556"/>
    </row>
    <row r="557" spans="2:8" x14ac:dyDescent="0.2">
      <c r="B557"/>
      <c r="H557" s="350"/>
    </row>
    <row r="558" spans="2:8" x14ac:dyDescent="0.2">
      <c r="B558"/>
    </row>
    <row r="559" spans="2:8" x14ac:dyDescent="0.2">
      <c r="B559"/>
      <c r="H559" s="350"/>
    </row>
    <row r="560" spans="2:8" x14ac:dyDescent="0.2">
      <c r="B560"/>
    </row>
    <row r="561" spans="2:8" x14ac:dyDescent="0.2">
      <c r="B561"/>
      <c r="H561" s="350"/>
    </row>
    <row r="562" spans="2:8" x14ac:dyDescent="0.2">
      <c r="B562"/>
    </row>
    <row r="563" spans="2:8" x14ac:dyDescent="0.2">
      <c r="B563"/>
      <c r="H563" s="350"/>
    </row>
    <row r="564" spans="2:8" x14ac:dyDescent="0.2">
      <c r="B564"/>
      <c r="H564" s="350"/>
    </row>
    <row r="565" spans="2:8" x14ac:dyDescent="0.2">
      <c r="B565"/>
      <c r="H565" s="350"/>
    </row>
    <row r="566" spans="2:8" x14ac:dyDescent="0.2">
      <c r="B566"/>
      <c r="H566" s="350"/>
    </row>
    <row r="567" spans="2:8" x14ac:dyDescent="0.2">
      <c r="B567"/>
      <c r="H567" s="350"/>
    </row>
    <row r="568" spans="2:8" x14ac:dyDescent="0.2">
      <c r="B568"/>
      <c r="H568" s="350"/>
    </row>
    <row r="569" spans="2:8" x14ac:dyDescent="0.2">
      <c r="B569"/>
      <c r="H569" s="350"/>
    </row>
    <row r="570" spans="2:8" x14ac:dyDescent="0.2">
      <c r="B570"/>
      <c r="H570" s="350"/>
    </row>
    <row r="571" spans="2:8" x14ac:dyDescent="0.2">
      <c r="B571"/>
    </row>
    <row r="572" spans="2:8" x14ac:dyDescent="0.2">
      <c r="B572"/>
      <c r="H572" s="350"/>
    </row>
    <row r="573" spans="2:8" x14ac:dyDescent="0.2">
      <c r="B573"/>
    </row>
    <row r="574" spans="2:8" x14ac:dyDescent="0.2">
      <c r="B574"/>
      <c r="H574" s="350"/>
    </row>
    <row r="575" spans="2:8" x14ac:dyDescent="0.2">
      <c r="B575"/>
      <c r="H575" s="350"/>
    </row>
    <row r="576" spans="2:8" x14ac:dyDescent="0.2">
      <c r="B576"/>
      <c r="H576" s="350"/>
    </row>
    <row r="577" spans="2:8" x14ac:dyDescent="0.2">
      <c r="B577"/>
      <c r="H577" s="350"/>
    </row>
    <row r="578" spans="2:8" x14ac:dyDescent="0.2">
      <c r="B578"/>
      <c r="H578" s="350"/>
    </row>
    <row r="579" spans="2:8" x14ac:dyDescent="0.2">
      <c r="B579"/>
      <c r="H579" s="350"/>
    </row>
    <row r="580" spans="2:8" x14ac:dyDescent="0.2">
      <c r="B580"/>
    </row>
    <row r="581" spans="2:8" x14ac:dyDescent="0.2">
      <c r="B581"/>
    </row>
    <row r="582" spans="2:8" x14ac:dyDescent="0.2">
      <c r="B582"/>
    </row>
    <row r="583" spans="2:8" x14ac:dyDescent="0.2">
      <c r="B583"/>
    </row>
    <row r="584" spans="2:8" x14ac:dyDescent="0.2">
      <c r="B584"/>
    </row>
    <row r="585" spans="2:8" x14ac:dyDescent="0.2">
      <c r="B585"/>
    </row>
    <row r="586" spans="2:8" x14ac:dyDescent="0.2">
      <c r="B586"/>
    </row>
    <row r="587" spans="2:8" x14ac:dyDescent="0.2">
      <c r="B587"/>
    </row>
    <row r="588" spans="2:8" x14ac:dyDescent="0.2">
      <c r="B588"/>
    </row>
    <row r="589" spans="2:8" x14ac:dyDescent="0.2">
      <c r="B589"/>
    </row>
    <row r="590" spans="2:8" x14ac:dyDescent="0.2">
      <c r="B590"/>
    </row>
    <row r="591" spans="2:8" x14ac:dyDescent="0.2">
      <c r="B591"/>
    </row>
    <row r="592" spans="2:8" x14ac:dyDescent="0.2">
      <c r="B592"/>
    </row>
    <row r="593" spans="2:2" x14ac:dyDescent="0.2">
      <c r="B593"/>
    </row>
    <row r="594" spans="2:2" x14ac:dyDescent="0.2">
      <c r="B594"/>
    </row>
    <row r="595" spans="2:2" x14ac:dyDescent="0.2">
      <c r="B595"/>
    </row>
    <row r="596" spans="2:2" x14ac:dyDescent="0.2">
      <c r="B596"/>
    </row>
    <row r="597" spans="2:2" x14ac:dyDescent="0.2">
      <c r="B597"/>
    </row>
    <row r="598" spans="2:2" x14ac:dyDescent="0.2">
      <c r="B598"/>
    </row>
    <row r="599" spans="2:2" x14ac:dyDescent="0.2">
      <c r="B599"/>
    </row>
    <row r="600" spans="2:2" x14ac:dyDescent="0.2">
      <c r="B600"/>
    </row>
    <row r="601" spans="2:2" x14ac:dyDescent="0.2">
      <c r="B601"/>
    </row>
  </sheetData>
  <mergeCells count="13">
    <mergeCell ref="Z4:AA4"/>
    <mergeCell ref="AD4:AE4"/>
    <mergeCell ref="H4:I4"/>
    <mergeCell ref="R4:S4"/>
    <mergeCell ref="H2:P2"/>
    <mergeCell ref="U27:X27"/>
    <mergeCell ref="U34:X34"/>
    <mergeCell ref="K25:M25"/>
    <mergeCell ref="P25:S25"/>
    <mergeCell ref="K4:L4"/>
    <mergeCell ref="O4:P4"/>
    <mergeCell ref="W4:X4"/>
    <mergeCell ref="U25:X25"/>
  </mergeCells>
  <hyperlinks>
    <hyperlink ref="C9" r:id="rId1" xr:uid="{780F895D-B68D-E247-95D0-17FAF658E895}"/>
    <hyperlink ref="D9" r:id="rId2" xr:uid="{66450C13-A2A2-234F-AC7C-A0073F322DE4}"/>
    <hyperlink ref="E9" r:id="rId3" xr:uid="{40B77BA9-57FD-C040-A38A-8738B5587E78}"/>
    <hyperlink ref="F9" r:id="rId4" display=" +ForestGarden" xr:uid="{DC7755AC-D1E9-E347-949A-ED23AA7D29E5}"/>
  </hyperlinks>
  <pageMargins left="0.7" right="0.7" top="0.75" bottom="0.75" header="0.51180555555555496" footer="0.51180555555555496"/>
  <pageSetup paperSize="9" firstPageNumber="0" orientation="portrait" horizontalDpi="300" verticalDpi="300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00" r:id="rId7" name="Button 76">
              <controlPr defaultSize="0" print="0" autoFill="0" autoPict="0" macro="[0]!Min_Inlay_price">
                <anchor moveWithCells="1" sizeWithCells="1">
                  <from>
                    <xdr:col>7</xdr:col>
                    <xdr:colOff>1993900</xdr:colOff>
                    <xdr:row>10</xdr:row>
                    <xdr:rowOff>101600</xdr:rowOff>
                  </from>
                  <to>
                    <xdr:col>8</xdr:col>
                    <xdr:colOff>838200</xdr:colOff>
                    <xdr:row>12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8" name="Button 77">
              <controlPr defaultSize="0" print="0" autoFill="0" autoPict="0" macro="[0]!Inlasy_MaxEnergyPrice">
                <anchor moveWithCells="1" sizeWithCells="1">
                  <from>
                    <xdr:col>7</xdr:col>
                    <xdr:colOff>1993900</xdr:colOff>
                    <xdr:row>16</xdr:row>
                    <xdr:rowOff>177800</xdr:rowOff>
                  </from>
                  <to>
                    <xdr:col>8</xdr:col>
                    <xdr:colOff>838200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9" name="Button 78">
              <controlPr defaultSize="0" print="0" autoFill="0" autoPict="0" macro="[0]!Soil_MaxSalaries">
                <anchor moveWithCells="1" sizeWithCells="1">
                  <from>
                    <xdr:col>7</xdr:col>
                    <xdr:colOff>2006600</xdr:colOff>
                    <xdr:row>19</xdr:row>
                    <xdr:rowOff>114300</xdr:rowOff>
                  </from>
                  <to>
                    <xdr:col>8</xdr:col>
                    <xdr:colOff>850900</xdr:colOff>
                    <xdr:row>21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10" name="Button 79">
              <controlPr defaultSize="0" print="0" autoFill="0" autoPict="0" macro="[0]!Soil_min_prices">
                <anchor moveWithCells="1" sizeWithCells="1">
                  <from>
                    <xdr:col>11</xdr:col>
                    <xdr:colOff>88900</xdr:colOff>
                    <xdr:row>10</xdr:row>
                    <xdr:rowOff>114300</xdr:rowOff>
                  </from>
                  <to>
                    <xdr:col>11</xdr:col>
                    <xdr:colOff>990600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11" name="Button 80">
              <controlPr defaultSize="0" print="0" autoFill="0" autoPict="0" macro="[0]!Soil_MaxEnergyPrice">
                <anchor moveWithCells="1" sizeWithCells="1">
                  <from>
                    <xdr:col>11</xdr:col>
                    <xdr:colOff>76200</xdr:colOff>
                    <xdr:row>17</xdr:row>
                    <xdr:rowOff>38100</xdr:rowOff>
                  </from>
                  <to>
                    <xdr:col>11</xdr:col>
                    <xdr:colOff>977900</xdr:colOff>
                    <xdr:row>19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12" name="Button 81">
              <controlPr defaultSize="0" print="0" autoFill="0" autoPict="0" macro="[0]!Soil_MaxSalaries">
                <anchor moveWithCells="1" sizeWithCells="1">
                  <from>
                    <xdr:col>11</xdr:col>
                    <xdr:colOff>63500</xdr:colOff>
                    <xdr:row>19</xdr:row>
                    <xdr:rowOff>139700</xdr:rowOff>
                  </from>
                  <to>
                    <xdr:col>11</xdr:col>
                    <xdr:colOff>965200</xdr:colOff>
                    <xdr:row>22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13" name="Button 82">
              <controlPr defaultSize="0" print="0" autoFill="0" autoPict="0" macro="[0]!Biochar_min_prices">
                <anchor moveWithCells="1" sizeWithCells="1">
                  <from>
                    <xdr:col>16</xdr:col>
                    <xdr:colOff>152400</xdr:colOff>
                    <xdr:row>10</xdr:row>
                    <xdr:rowOff>114300</xdr:rowOff>
                  </from>
                  <to>
                    <xdr:col>17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14" name="Button 83">
              <controlPr defaultSize="0" print="0" autoFill="0" autoPict="0" macro="[0]!BioChar_MaxEnergyPrice">
                <anchor moveWithCells="1" sizeWithCells="1">
                  <from>
                    <xdr:col>16</xdr:col>
                    <xdr:colOff>152400</xdr:colOff>
                    <xdr:row>17</xdr:row>
                    <xdr:rowOff>38100</xdr:rowOff>
                  </from>
                  <to>
                    <xdr:col>17</xdr:col>
                    <xdr:colOff>469900</xdr:colOff>
                    <xdr:row>19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15" name="Button 84">
              <controlPr defaultSize="0" print="0" autoFill="0" autoPict="0" macro="[0]!BioChar_MaxSalaries">
                <anchor moveWithCells="1" sizeWithCells="1">
                  <from>
                    <xdr:col>16</xdr:col>
                    <xdr:colOff>165100</xdr:colOff>
                    <xdr:row>19</xdr:row>
                    <xdr:rowOff>177800</xdr:rowOff>
                  </from>
                  <to>
                    <xdr:col>17</xdr:col>
                    <xdr:colOff>469900</xdr:colOff>
                    <xdr:row>22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16" name="Button 86">
              <controlPr defaultSize="0" print="0" autoFill="0" autoPict="0" macro="[0]!Soil_min_price_withZeroInlays">
                <anchor moveWithCells="1" sizeWithCells="1">
                  <from>
                    <xdr:col>11</xdr:col>
                    <xdr:colOff>101600</xdr:colOff>
                    <xdr:row>13</xdr:row>
                    <xdr:rowOff>88900</xdr:rowOff>
                  </from>
                  <to>
                    <xdr:col>11</xdr:col>
                    <xdr:colOff>1003300</xdr:colOff>
                    <xdr:row>15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17" name="Button 87">
              <controlPr defaultSize="0" print="0" autoFill="0" autoPict="0" macro="[0]!Bhar_min_price_withZeroInlays">
                <anchor moveWithCells="1" sizeWithCells="1">
                  <from>
                    <xdr:col>16</xdr:col>
                    <xdr:colOff>165100</xdr:colOff>
                    <xdr:row>13</xdr:row>
                    <xdr:rowOff>88900</xdr:rowOff>
                  </from>
                  <to>
                    <xdr:col>17</xdr:col>
                    <xdr:colOff>508000</xdr:colOff>
                    <xdr:row>15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18" name="Button 95">
              <controlPr defaultSize="0" print="0" autoFill="0" autoPict="0">
                <anchor moveWithCells="1" sizeWithCells="1">
                  <from>
                    <xdr:col>7</xdr:col>
                    <xdr:colOff>317500</xdr:colOff>
                    <xdr:row>11</xdr:row>
                    <xdr:rowOff>127000</xdr:rowOff>
                  </from>
                  <to>
                    <xdr:col>7</xdr:col>
                    <xdr:colOff>1485900</xdr:colOff>
                    <xdr:row>15</xdr:row>
                    <xdr:rowOff>63500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3"/>
  <dimension ref="A1:Z136"/>
  <sheetViews>
    <sheetView workbookViewId="0"/>
  </sheetViews>
  <sheetFormatPr baseColWidth="10" defaultColWidth="8.83203125" defaultRowHeight="15" x14ac:dyDescent="0.2"/>
  <cols>
    <col min="1" max="1" width="35.6640625" customWidth="1"/>
    <col min="2" max="2" width="10.83203125" style="3" customWidth="1"/>
    <col min="3" max="3" width="13.6640625" style="8" customWidth="1"/>
    <col min="4" max="4" width="9.5" customWidth="1"/>
    <col min="5" max="5" width="19.6640625" customWidth="1"/>
    <col min="6" max="7" width="9.5" customWidth="1"/>
    <col min="8" max="8" width="8.83203125" customWidth="1"/>
    <col min="9" max="9" width="20.6640625" customWidth="1"/>
    <col min="10" max="10" width="8.83203125" customWidth="1"/>
    <col min="11" max="12" width="10.33203125" customWidth="1"/>
    <col min="13" max="13" width="11.5"/>
    <col min="14" max="14" width="10.5" customWidth="1"/>
    <col min="15" max="15" width="12.83203125" customWidth="1"/>
    <col min="16" max="17" width="10.33203125" customWidth="1"/>
    <col min="18" max="18" width="11.5"/>
    <col min="19" max="19" width="12.33203125" customWidth="1"/>
    <col min="20" max="20" width="11.5"/>
    <col min="21" max="21" width="8.1640625" customWidth="1"/>
    <col min="22" max="22" width="9" customWidth="1"/>
    <col min="23" max="23" width="10" customWidth="1"/>
    <col min="24" max="24" width="16.33203125" customWidth="1"/>
    <col min="25" max="25" width="10.1640625" customWidth="1"/>
    <col min="26" max="26" width="8.83203125" customWidth="1"/>
    <col min="27" max="27" width="9.83203125" customWidth="1"/>
    <col min="28" max="29" width="8.83203125" customWidth="1"/>
    <col min="30" max="30" width="10.83203125" customWidth="1"/>
    <col min="31" max="1025" width="8.83203125" customWidth="1"/>
  </cols>
  <sheetData>
    <row r="1" spans="1:20" ht="19" x14ac:dyDescent="0.25">
      <c r="A1" s="4" t="s">
        <v>183</v>
      </c>
      <c r="B1" s="4" t="str">
        <f>IF(Diapers_main!B3="","",Diapers_main!B3)</f>
        <v>Monthly data</v>
      </c>
      <c r="C1" s="4" t="str">
        <f>IF(Diapers_main!C3="","",Diapers_main!C3)</f>
        <v/>
      </c>
    </row>
    <row r="2" spans="1:20" ht="19" x14ac:dyDescent="0.25">
      <c r="A2" s="5" t="s">
        <v>184</v>
      </c>
      <c r="B2" s="6" t="str">
        <f>IF(Diapers_main!B4="","",Diapers_main!B4)</f>
        <v>No</v>
      </c>
      <c r="C2" s="7">
        <f>IF(Diapers_main!C4="","",Diapers_main!C4)</f>
        <v>100</v>
      </c>
    </row>
    <row r="3" spans="1:20" ht="19" x14ac:dyDescent="0.25">
      <c r="A3" s="5" t="s">
        <v>15</v>
      </c>
      <c r="B3" s="9" t="str">
        <f>IF(Diapers_main!B5="","",Diapers_main!B5)</f>
        <v>%</v>
      </c>
      <c r="C3" s="2">
        <f>IF(Diapers_main!C5="","",Diapers_main!C5)</f>
        <v>25</v>
      </c>
    </row>
    <row r="4" spans="1:20" ht="19" x14ac:dyDescent="0.25">
      <c r="A4" s="5" t="s">
        <v>17</v>
      </c>
      <c r="B4" s="9" t="str">
        <f>IF(Diapers_main!B6="","",Diapers_main!B6)</f>
        <v>%</v>
      </c>
      <c r="C4" s="2">
        <f>IF(Diapers_main!C6="","",Diapers_main!C6)</f>
        <v>5</v>
      </c>
      <c r="I4" s="20" t="s">
        <v>185</v>
      </c>
      <c r="J4" s="21"/>
      <c r="K4" s="118" t="s">
        <v>186</v>
      </c>
      <c r="L4" s="119"/>
      <c r="M4" s="119"/>
      <c r="N4" s="120" t="s">
        <v>187</v>
      </c>
      <c r="O4" s="121" t="s">
        <v>188</v>
      </c>
      <c r="P4" s="121"/>
      <c r="Q4" s="122" t="s">
        <v>189</v>
      </c>
      <c r="R4" s="122"/>
      <c r="S4" s="123"/>
      <c r="T4" s="123"/>
    </row>
    <row r="5" spans="1:20" ht="16" x14ac:dyDescent="0.2">
      <c r="B5" s="3" t="str">
        <f>IF(Diapers_main!B7="","",Diapers_main!B7)</f>
        <v>%</v>
      </c>
      <c r="C5" s="8">
        <f>IF(Diapers_main!C7="","",Diapers_main!C7)</f>
        <v>19</v>
      </c>
      <c r="I5" s="21"/>
      <c r="J5" s="24"/>
      <c r="K5" s="119" t="str">
        <f>I6</f>
        <v>milk</v>
      </c>
      <c r="L5" s="119" t="str">
        <f>I7</f>
        <v>goats</v>
      </c>
      <c r="M5" s="119" t="str">
        <f>I8</f>
        <v>manure</v>
      </c>
      <c r="N5" s="124" t="s">
        <v>190</v>
      </c>
      <c r="O5" s="125" t="s">
        <v>191</v>
      </c>
      <c r="P5" s="126" t="s">
        <v>192</v>
      </c>
      <c r="Q5" s="127" t="s">
        <v>193</v>
      </c>
      <c r="R5" s="127" t="s">
        <v>194</v>
      </c>
      <c r="S5" s="123" t="s">
        <v>195</v>
      </c>
      <c r="T5" s="123" t="s">
        <v>196</v>
      </c>
    </row>
    <row r="6" spans="1:20" ht="19" x14ac:dyDescent="0.25">
      <c r="B6" s="3" t="e">
        <f>IF(Diapers_main!#REF!="","",Diapers_main!#REF!)</f>
        <v>#REF!</v>
      </c>
      <c r="C6" s="128" t="e">
        <f>IF(Diapers_main!#REF!="","",Diapers_main!#REF!)</f>
        <v>#REF!</v>
      </c>
      <c r="F6" s="10" t="s">
        <v>197</v>
      </c>
      <c r="I6" s="21" t="s">
        <v>198</v>
      </c>
      <c r="J6" s="24" t="s">
        <v>147</v>
      </c>
      <c r="K6" s="129"/>
      <c r="L6" s="129"/>
      <c r="M6" s="129"/>
      <c r="N6" s="130"/>
      <c r="O6" s="131"/>
      <c r="P6" s="131"/>
      <c r="Q6" s="132">
        <f>C108</f>
        <v>19999.999980000001</v>
      </c>
      <c r="R6" s="132"/>
      <c r="S6" s="22">
        <f>SUM(K6:R6)</f>
        <v>19999.999980000001</v>
      </c>
      <c r="T6" s="22">
        <f>S6-K13</f>
        <v>0</v>
      </c>
    </row>
    <row r="7" spans="1:20" ht="21" x14ac:dyDescent="0.25">
      <c r="A7" s="11" t="s">
        <v>199</v>
      </c>
      <c r="B7" s="8" t="e">
        <f>IF(Diapers_main!#REF!="","",Diapers_main!#REF!)</f>
        <v>#REF!</v>
      </c>
      <c r="C7" s="3" t="e">
        <f>IF(Diapers_main!#REF!="","",Diapers_main!#REF!)</f>
        <v>#REF!</v>
      </c>
      <c r="F7" s="12"/>
      <c r="I7" s="21" t="s">
        <v>200</v>
      </c>
      <c r="J7" s="24" t="s">
        <v>162</v>
      </c>
      <c r="K7" s="129"/>
      <c r="L7" s="129"/>
      <c r="M7" s="129"/>
      <c r="N7" s="130" t="e">
        <f>C128</f>
        <v>#REF!</v>
      </c>
      <c r="O7" s="131"/>
      <c r="P7" s="131"/>
      <c r="Q7" s="132"/>
      <c r="R7" s="132"/>
      <c r="S7" s="22" t="e">
        <f>SUM(K7:R7)</f>
        <v>#REF!</v>
      </c>
      <c r="T7" s="22" t="e">
        <f>S7-L13</f>
        <v>#REF!</v>
      </c>
    </row>
    <row r="8" spans="1:20" x14ac:dyDescent="0.2">
      <c r="A8" s="3"/>
      <c r="B8" s="8" t="str">
        <f>IF(Diapers_main!B8="","",Diapers_main!B8)</f>
        <v/>
      </c>
      <c r="C8" s="3" t="str">
        <f>IF(Diapers_main!C8="","",Diapers_main!C8)</f>
        <v/>
      </c>
      <c r="E8" s="14" t="s">
        <v>21</v>
      </c>
      <c r="F8" s="133">
        <f>C12</f>
        <v>6.6666666599999997</v>
      </c>
      <c r="I8" s="21" t="s">
        <v>201</v>
      </c>
      <c r="J8" s="24" t="s">
        <v>162</v>
      </c>
      <c r="K8" s="129"/>
      <c r="L8" s="129"/>
      <c r="M8" s="129"/>
      <c r="N8" s="130"/>
      <c r="O8" s="131"/>
      <c r="P8" s="131"/>
      <c r="Q8" s="132" t="e">
        <f>M12</f>
        <v>#REF!</v>
      </c>
      <c r="R8" s="132"/>
      <c r="S8" s="22" t="e">
        <f>SUM(K8:R8)</f>
        <v>#REF!</v>
      </c>
      <c r="T8" s="22" t="e">
        <f>S8-M13</f>
        <v>#REF!</v>
      </c>
    </row>
    <row r="9" spans="1:20" x14ac:dyDescent="0.2">
      <c r="A9" s="19" t="s">
        <v>22</v>
      </c>
      <c r="B9" s="8" t="str">
        <f>IF(Diapers_main!B9="","",Diapers_main!B9)</f>
        <v/>
      </c>
      <c r="C9" s="3" t="e">
        <f>IF(Diapers_main!#REF!="","",Diapers_main!#REF!)</f>
        <v>#REF!</v>
      </c>
      <c r="F9" s="12"/>
      <c r="I9" s="134" t="s">
        <v>202</v>
      </c>
      <c r="J9" s="24"/>
      <c r="K9" s="21"/>
      <c r="L9" s="21"/>
      <c r="M9" s="21"/>
      <c r="N9" s="21"/>
      <c r="O9" s="21"/>
      <c r="P9" s="21"/>
      <c r="Q9" s="21"/>
      <c r="R9" s="21"/>
      <c r="S9" s="135"/>
      <c r="T9" s="21"/>
    </row>
    <row r="10" spans="1:20" ht="15.75" customHeight="1" x14ac:dyDescent="0.2">
      <c r="A10" s="3"/>
      <c r="B10" s="8" t="str">
        <f>IF(Diapers_main!B10="","",Diapers_main!B10)</f>
        <v/>
      </c>
      <c r="C10" s="3" t="str">
        <f>IF(Diapers_main!C10="","",Diapers_main!C10)</f>
        <v/>
      </c>
      <c r="E10" s="20" t="s">
        <v>23</v>
      </c>
      <c r="F10" s="136" t="s">
        <v>203</v>
      </c>
      <c r="I10" s="21" t="s">
        <v>204</v>
      </c>
      <c r="J10" s="24" t="s">
        <v>147</v>
      </c>
      <c r="K10" s="137">
        <f>C108</f>
        <v>19999.999980000001</v>
      </c>
      <c r="L10" s="137"/>
      <c r="M10" s="137"/>
      <c r="N10" s="138"/>
      <c r="O10" s="139"/>
      <c r="P10" s="139"/>
      <c r="Q10" s="140"/>
      <c r="R10" s="140"/>
      <c r="S10" s="141">
        <f>SUM(K10:R10)</f>
        <v>19999.999980000001</v>
      </c>
    </row>
    <row r="11" spans="1:20" ht="15" customHeight="1" x14ac:dyDescent="0.2">
      <c r="A11" s="21" t="s">
        <v>205</v>
      </c>
      <c r="B11" s="24" t="str">
        <f>IF(Diapers_main!B16="","",Diapers_main!B16)</f>
        <v xml:space="preserve"> €</v>
      </c>
      <c r="C11" s="2">
        <f>IF(Diapers_main!C16="","",Diapers_main!C16)</f>
        <v>100000</v>
      </c>
      <c r="E11" s="28" t="s">
        <v>206</v>
      </c>
      <c r="F11" s="142">
        <f>C110</f>
        <v>6999.9999929999994</v>
      </c>
      <c r="I11" s="21" t="s">
        <v>207</v>
      </c>
      <c r="J11" s="24" t="s">
        <v>162</v>
      </c>
      <c r="K11" s="137"/>
      <c r="L11" s="143" t="e">
        <f>C128</f>
        <v>#REF!</v>
      </c>
      <c r="M11" s="137"/>
      <c r="N11" s="138"/>
      <c r="O11" s="139"/>
      <c r="P11" s="139"/>
      <c r="Q11" s="140"/>
      <c r="R11" s="140"/>
      <c r="S11" s="141" t="e">
        <f>SUM(K11:R11)</f>
        <v>#REF!</v>
      </c>
    </row>
    <row r="12" spans="1:20" s="27" customFormat="1" ht="15.75" customHeight="1" x14ac:dyDescent="0.2">
      <c r="A12" s="30" t="s">
        <v>208</v>
      </c>
      <c r="B12" s="24" t="str">
        <f>IF(Diapers_main!B19="","",Diapers_main!B19)</f>
        <v>pieces/baby</v>
      </c>
      <c r="C12" s="144">
        <f>IF(Diapers_main!C19="","",Diapers_main!C19)</f>
        <v>6.6666666599999997</v>
      </c>
      <c r="E12" s="28" t="s">
        <v>209</v>
      </c>
      <c r="F12" s="142" t="e">
        <f>C128</f>
        <v>#REF!</v>
      </c>
      <c r="I12" s="21" t="s">
        <v>210</v>
      </c>
      <c r="J12" s="24" t="s">
        <v>162</v>
      </c>
      <c r="K12" s="137"/>
      <c r="L12" s="137"/>
      <c r="M12" s="137" t="e">
        <f>C117</f>
        <v>#REF!</v>
      </c>
      <c r="N12" s="138"/>
      <c r="O12" s="139"/>
      <c r="P12" s="139"/>
      <c r="Q12" s="140"/>
      <c r="R12" s="140"/>
      <c r="S12" s="141" t="e">
        <f>SUM(K12:R12)</f>
        <v>#REF!</v>
      </c>
    </row>
    <row r="13" spans="1:20" ht="16.5" customHeight="1" x14ac:dyDescent="0.2">
      <c r="A13" s="21" t="s">
        <v>26</v>
      </c>
      <c r="B13" s="24" t="str">
        <f>IF(Diapers_main!B17="","",Diapers_main!B17)</f>
        <v>years</v>
      </c>
      <c r="C13" s="2">
        <f>IF(Diapers_main!C17="","",Diapers_main!C17)</f>
        <v>10</v>
      </c>
      <c r="E13" s="28" t="s">
        <v>211</v>
      </c>
      <c r="F13" s="142" t="e">
        <f>C119</f>
        <v>#REF!</v>
      </c>
      <c r="I13" s="135" t="s">
        <v>195</v>
      </c>
      <c r="J13" s="145" t="s">
        <v>162</v>
      </c>
      <c r="K13" s="146">
        <f t="shared" ref="K13:T13" si="0">SUM(K6:K12)</f>
        <v>19999.999980000001</v>
      </c>
      <c r="L13" s="146" t="e">
        <f t="shared" si="0"/>
        <v>#REF!</v>
      </c>
      <c r="M13" s="146" t="e">
        <f t="shared" si="0"/>
        <v>#REF!</v>
      </c>
      <c r="N13" s="146" t="e">
        <f t="shared" si="0"/>
        <v>#REF!</v>
      </c>
      <c r="O13" s="146">
        <f t="shared" si="0"/>
        <v>0</v>
      </c>
      <c r="P13" s="146">
        <f t="shared" si="0"/>
        <v>0</v>
      </c>
      <c r="Q13" s="146" t="e">
        <f t="shared" si="0"/>
        <v>#REF!</v>
      </c>
      <c r="R13" s="146">
        <f t="shared" si="0"/>
        <v>0</v>
      </c>
      <c r="S13" s="146" t="e">
        <f t="shared" si="0"/>
        <v>#REF!</v>
      </c>
      <c r="T13" s="146" t="e">
        <f t="shared" si="0"/>
        <v>#REF!</v>
      </c>
    </row>
    <row r="14" spans="1:20" x14ac:dyDescent="0.2">
      <c r="A14" s="21" t="s">
        <v>34</v>
      </c>
      <c r="B14" s="24" t="str">
        <f>IF(Diapers_main!B23="","",Diapers_main!B23)</f>
        <v>%</v>
      </c>
      <c r="C14" s="2">
        <f>IF(Diapers_main!C23="","",Diapers_main!C23)</f>
        <v>0</v>
      </c>
      <c r="E14" s="28" t="s">
        <v>212</v>
      </c>
      <c r="F14" s="142" t="e">
        <f>C120</f>
        <v>#REF!</v>
      </c>
      <c r="I14" s="134" t="s">
        <v>213</v>
      </c>
    </row>
    <row r="15" spans="1:20" x14ac:dyDescent="0.2">
      <c r="A15" s="21" t="s">
        <v>214</v>
      </c>
      <c r="B15" s="24" t="str">
        <f>IF(Diapers_main!B24="","",Diapers_main!B24)</f>
        <v xml:space="preserve"> €</v>
      </c>
      <c r="C15" s="37">
        <f>IF(Diapers_main!C24="","",Diapers_main!C24)</f>
        <v>0</v>
      </c>
      <c r="D15" s="27"/>
      <c r="E15" s="31" t="s">
        <v>215</v>
      </c>
      <c r="F15" s="142" t="e">
        <f>C120</f>
        <v>#REF!</v>
      </c>
      <c r="H15" s="27"/>
      <c r="I15" s="40" t="s">
        <v>216</v>
      </c>
      <c r="J15" s="41" t="s">
        <v>147</v>
      </c>
      <c r="K15" s="41">
        <f>C29</f>
        <v>2999.9999969999999</v>
      </c>
    </row>
    <row r="16" spans="1:20" x14ac:dyDescent="0.2">
      <c r="A16" s="21" t="s">
        <v>217</v>
      </c>
      <c r="B16" s="24" t="str">
        <f>IF(Diapers_main!B25="","",Diapers_main!B25)</f>
        <v xml:space="preserve"> €</v>
      </c>
      <c r="C16" s="21">
        <f>IF(Diapers_main!C25="","",Diapers_main!C25)</f>
        <v>0</v>
      </c>
      <c r="E16" s="36" t="s">
        <v>35</v>
      </c>
      <c r="F16" s="147" t="e">
        <f>SUM(F11:F13)</f>
        <v>#REF!</v>
      </c>
      <c r="I16" s="148" t="s">
        <v>218</v>
      </c>
      <c r="J16" s="149" t="s">
        <v>162</v>
      </c>
      <c r="K16" s="149" t="e">
        <f>C57</f>
        <v>#REF!</v>
      </c>
    </row>
    <row r="17" spans="1:20" x14ac:dyDescent="0.2">
      <c r="B17" s="3" t="e">
        <f>IF(Diapers_main!#REF!="","",Diapers_main!#REF!)</f>
        <v>#REF!</v>
      </c>
      <c r="C17" s="8" t="e">
        <f>IF(Diapers_main!#REF!="","",Diapers_main!#REF!)</f>
        <v>#REF!</v>
      </c>
      <c r="E17" s="21" t="s">
        <v>219</v>
      </c>
      <c r="F17" s="142" t="e">
        <f>C31</f>
        <v>#REF!</v>
      </c>
      <c r="I17" s="150" t="s">
        <v>43</v>
      </c>
      <c r="J17" s="66" t="s">
        <v>220</v>
      </c>
      <c r="K17" s="151" t="e">
        <f>C95</f>
        <v>#REF!</v>
      </c>
    </row>
    <row r="18" spans="1:20" x14ac:dyDescent="0.2">
      <c r="A18" s="152" t="s">
        <v>221</v>
      </c>
      <c r="B18" s="153" t="e">
        <f>IF(Diapers_main!#REF!="","",Diapers_main!#REF!)</f>
        <v>#REF!</v>
      </c>
      <c r="C18" s="42" t="e">
        <f>IF(Diapers_main!#REF!="","",Diapers_main!#REF!)</f>
        <v>#REF!</v>
      </c>
      <c r="E18" s="21" t="s">
        <v>222</v>
      </c>
      <c r="F18" s="142" t="e">
        <f>C76</f>
        <v>#REF!</v>
      </c>
      <c r="I18" s="52" t="s">
        <v>55</v>
      </c>
      <c r="J18" s="48" t="s">
        <v>56</v>
      </c>
      <c r="K18" s="48">
        <f>C88</f>
        <v>2</v>
      </c>
    </row>
    <row r="19" spans="1:20" x14ac:dyDescent="0.2">
      <c r="A19" s="152" t="s">
        <v>223</v>
      </c>
      <c r="B19" s="153" t="e">
        <f>IF(Diapers_main!#REF!="","",Diapers_main!#REF!)</f>
        <v>#REF!</v>
      </c>
      <c r="C19" s="99" t="e">
        <f>IF(Diapers_main!#REF!="","",Diapers_main!#REF!)</f>
        <v>#REF!</v>
      </c>
      <c r="E19" s="21" t="s">
        <v>224</v>
      </c>
      <c r="F19" s="142">
        <f>C81</f>
        <v>39.999999960000004</v>
      </c>
    </row>
    <row r="20" spans="1:20" x14ac:dyDescent="0.2">
      <c r="A20" s="152" t="s">
        <v>225</v>
      </c>
      <c r="B20" s="153" t="str">
        <f>IF(Diapers_main!B26="","",Diapers_main!B26)</f>
        <v/>
      </c>
      <c r="C20" s="152" t="str">
        <f>IF(Diapers_main!C26="","",Diapers_main!C26)</f>
        <v/>
      </c>
      <c r="E20" s="47" t="s">
        <v>49</v>
      </c>
      <c r="F20" s="154" t="e">
        <f>SUM(F17:F19)</f>
        <v>#REF!</v>
      </c>
    </row>
    <row r="21" spans="1:20" x14ac:dyDescent="0.2">
      <c r="A21" s="152" t="s">
        <v>226</v>
      </c>
      <c r="B21" s="153" t="str">
        <f>IF(Diapers_main!B99="","",Diapers_main!B99)</f>
        <v xml:space="preserve"> €</v>
      </c>
      <c r="C21" s="114">
        <f>IF(Diapers_main!C99="","",Diapers_main!C99)</f>
        <v>2000</v>
      </c>
      <c r="E21" s="52" t="s">
        <v>50</v>
      </c>
      <c r="F21" s="155" t="e">
        <f>F16-F20</f>
        <v>#REF!</v>
      </c>
      <c r="I21" s="20" t="s">
        <v>227</v>
      </c>
      <c r="J21" s="21"/>
      <c r="K21" s="118" t="s">
        <v>228</v>
      </c>
      <c r="L21" s="119"/>
      <c r="M21" s="119"/>
      <c r="N21" s="120" t="s">
        <v>187</v>
      </c>
      <c r="O21" s="121" t="s">
        <v>188</v>
      </c>
      <c r="P21" s="121"/>
      <c r="Q21" s="368" t="s">
        <v>189</v>
      </c>
      <c r="R21" s="368"/>
      <c r="S21" s="123"/>
    </row>
    <row r="22" spans="1:20" ht="16" x14ac:dyDescent="0.2">
      <c r="A22" s="152" t="s">
        <v>229</v>
      </c>
      <c r="B22" s="153" t="e">
        <f>IF(Diapers_main!#REF!="","",Diapers_main!#REF!)</f>
        <v>#REF!</v>
      </c>
      <c r="C22" s="152" t="e">
        <f>IF(Diapers_main!#REF!="","",Diapers_main!#REF!)</f>
        <v>#REF!</v>
      </c>
      <c r="D22" s="27"/>
      <c r="E22" s="56" t="s">
        <v>230</v>
      </c>
      <c r="F22" s="142">
        <f>C15</f>
        <v>0</v>
      </c>
      <c r="H22" s="27"/>
      <c r="I22" s="21"/>
      <c r="J22" s="21"/>
      <c r="K22" s="119" t="str">
        <f t="shared" ref="K22:R22" si="1">K35</f>
        <v>milk</v>
      </c>
      <c r="L22" s="119" t="str">
        <f t="shared" si="1"/>
        <v>goats</v>
      </c>
      <c r="M22" s="119" t="str">
        <f t="shared" si="1"/>
        <v>manure</v>
      </c>
      <c r="N22" s="124" t="str">
        <f t="shared" si="1"/>
        <v>Slaughter h.</v>
      </c>
      <c r="O22" s="125" t="str">
        <f t="shared" si="1"/>
        <v>Natural</v>
      </c>
      <c r="P22" s="125" t="str">
        <f t="shared" si="1"/>
        <v>Real</v>
      </c>
      <c r="Q22" s="127" t="str">
        <f t="shared" si="1"/>
        <v>Local</v>
      </c>
      <c r="R22" s="127" t="str">
        <f t="shared" si="1"/>
        <v>Export</v>
      </c>
      <c r="S22" s="123" t="s">
        <v>195</v>
      </c>
      <c r="T22" t="s">
        <v>231</v>
      </c>
    </row>
    <row r="23" spans="1:20" ht="16" x14ac:dyDescent="0.2">
      <c r="B23" s="3" t="e">
        <f>IF(Diapers_main!#REF!="","",Diapers_main!#REF!)</f>
        <v>#REF!</v>
      </c>
      <c r="C23" s="8" t="e">
        <f>IF(Diapers_main!#REF!="","",Diapers_main!#REF!)</f>
        <v>#REF!</v>
      </c>
      <c r="E23" s="56" t="s">
        <v>61</v>
      </c>
      <c r="F23" s="142">
        <f>C12/$C$13/12</f>
        <v>5.5555555499999999E-2</v>
      </c>
      <c r="I23" s="21" t="str">
        <f t="shared" ref="I23:I29" si="2">I6</f>
        <v>milk</v>
      </c>
      <c r="J23" s="24" t="s">
        <v>48</v>
      </c>
      <c r="K23" s="156" t="str">
        <f t="shared" ref="K23:R29" si="3">IF(K6="","",K6*K36)</f>
        <v/>
      </c>
      <c r="L23" s="156" t="str">
        <f t="shared" si="3"/>
        <v/>
      </c>
      <c r="M23" s="156" t="str">
        <f t="shared" si="3"/>
        <v/>
      </c>
      <c r="N23" s="124" t="str">
        <f t="shared" si="3"/>
        <v/>
      </c>
      <c r="O23" s="125" t="str">
        <f t="shared" si="3"/>
        <v/>
      </c>
      <c r="P23" s="125" t="str">
        <f t="shared" si="3"/>
        <v/>
      </c>
      <c r="Q23" s="157">
        <f t="shared" si="3"/>
        <v>6999.9999929999994</v>
      </c>
      <c r="R23" s="140" t="str">
        <f t="shared" si="3"/>
        <v/>
      </c>
      <c r="S23" s="158">
        <f>SUM(K23:R23)</f>
        <v>6999.9999929999994</v>
      </c>
      <c r="T23" s="16">
        <f>S23*12</f>
        <v>83999.999916000001</v>
      </c>
    </row>
    <row r="24" spans="1:20" ht="16" x14ac:dyDescent="0.2">
      <c r="A24" s="38" t="s">
        <v>37</v>
      </c>
      <c r="B24" s="3" t="e">
        <f>IF(Diapers_main!#REF!="","",Diapers_main!#REF!)</f>
        <v>#REF!</v>
      </c>
      <c r="C24" s="8" t="e">
        <f>IF(Diapers_main!#REF!="","",Diapers_main!#REF!)</f>
        <v>#REF!</v>
      </c>
      <c r="E24" s="57" t="s">
        <v>232</v>
      </c>
      <c r="F24" s="142" t="e">
        <f>C22</f>
        <v>#REF!</v>
      </c>
      <c r="I24" s="21" t="str">
        <f t="shared" si="2"/>
        <v>goats</v>
      </c>
      <c r="J24" s="24" t="s">
        <v>48</v>
      </c>
      <c r="K24" s="156" t="str">
        <f t="shared" si="3"/>
        <v/>
      </c>
      <c r="L24" s="156" t="str">
        <f t="shared" si="3"/>
        <v/>
      </c>
      <c r="M24" s="156" t="str">
        <f t="shared" si="3"/>
        <v/>
      </c>
      <c r="N24" s="159" t="e">
        <f t="shared" si="3"/>
        <v>#REF!</v>
      </c>
      <c r="O24" s="125" t="str">
        <f t="shared" si="3"/>
        <v/>
      </c>
      <c r="P24" s="125" t="str">
        <f t="shared" si="3"/>
        <v/>
      </c>
      <c r="Q24" s="157" t="str">
        <f t="shared" si="3"/>
        <v/>
      </c>
      <c r="R24" s="140" t="str">
        <f t="shared" si="3"/>
        <v/>
      </c>
      <c r="S24" s="158" t="e">
        <f>SUM(K24:R24)</f>
        <v>#REF!</v>
      </c>
      <c r="T24" s="16" t="e">
        <f>S24*12</f>
        <v>#REF!</v>
      </c>
    </row>
    <row r="25" spans="1:20" ht="14.25" customHeight="1" x14ac:dyDescent="0.2">
      <c r="B25" s="3" t="str">
        <f>IF(Diapers_main!B50="","",Diapers_main!B50)</f>
        <v/>
      </c>
      <c r="C25" s="8" t="str">
        <f>IF(Diapers_main!C50="","",Diapers_main!C50)</f>
        <v/>
      </c>
      <c r="D25" s="27"/>
      <c r="E25" s="57" t="s">
        <v>40</v>
      </c>
      <c r="F25" s="142">
        <f>C90</f>
        <v>6600</v>
      </c>
      <c r="H25" s="27"/>
      <c r="I25" s="21" t="str">
        <f t="shared" si="2"/>
        <v>manure</v>
      </c>
      <c r="J25" s="24" t="s">
        <v>48</v>
      </c>
      <c r="K25" s="156" t="str">
        <f t="shared" si="3"/>
        <v/>
      </c>
      <c r="L25" s="156" t="str">
        <f t="shared" si="3"/>
        <v/>
      </c>
      <c r="M25" s="156" t="str">
        <f t="shared" si="3"/>
        <v/>
      </c>
      <c r="N25" s="159" t="str">
        <f t="shared" si="3"/>
        <v/>
      </c>
      <c r="O25" s="125" t="str">
        <f t="shared" si="3"/>
        <v/>
      </c>
      <c r="P25" s="125" t="str">
        <f t="shared" si="3"/>
        <v/>
      </c>
      <c r="Q25" s="157" t="e">
        <f t="shared" si="3"/>
        <v>#REF!</v>
      </c>
      <c r="R25" s="140" t="str">
        <f t="shared" si="3"/>
        <v/>
      </c>
      <c r="S25" s="158" t="e">
        <f>SUM(K25:R25)</f>
        <v>#REF!</v>
      </c>
      <c r="T25" s="16" t="e">
        <f>S25*12</f>
        <v>#REF!</v>
      </c>
    </row>
    <row r="26" spans="1:20" ht="15" customHeight="1" x14ac:dyDescent="0.2">
      <c r="A26" s="39" t="s">
        <v>233</v>
      </c>
      <c r="B26" s="8" t="str">
        <f>IF(Diapers_main!B52="","",Diapers_main!B52)</f>
        <v/>
      </c>
      <c r="C26" s="3" t="str">
        <f>IF(Diapers_main!C52="","",Diapers_main!C52)</f>
        <v/>
      </c>
      <c r="E26" s="57" t="s">
        <v>42</v>
      </c>
      <c r="F26" s="142" t="e">
        <f>C95</f>
        <v>#REF!</v>
      </c>
      <c r="I26" s="134" t="str">
        <f t="shared" si="2"/>
        <v>Primary inputs</v>
      </c>
      <c r="J26" s="24" t="s">
        <v>48</v>
      </c>
      <c r="K26" s="21" t="str">
        <f t="shared" si="3"/>
        <v/>
      </c>
      <c r="L26" s="21" t="str">
        <f t="shared" si="3"/>
        <v/>
      </c>
      <c r="M26" s="21" t="str">
        <f t="shared" si="3"/>
        <v/>
      </c>
      <c r="N26" s="21" t="str">
        <f t="shared" si="3"/>
        <v/>
      </c>
      <c r="O26" s="21" t="str">
        <f t="shared" si="3"/>
        <v/>
      </c>
      <c r="P26" s="21" t="str">
        <f t="shared" si="3"/>
        <v/>
      </c>
      <c r="Q26" s="21" t="str">
        <f t="shared" si="3"/>
        <v/>
      </c>
      <c r="R26" s="21" t="str">
        <f t="shared" si="3"/>
        <v/>
      </c>
      <c r="S26" s="135"/>
    </row>
    <row r="27" spans="1:20" ht="15.75" customHeight="1" x14ac:dyDescent="0.2">
      <c r="B27" s="8" t="str">
        <f>IF(Diapers_main!B53="","",Diapers_main!B53)</f>
        <v/>
      </c>
      <c r="C27" s="3" t="str">
        <f>IF(Diapers_main!C53="","",Diapers_main!C53)</f>
        <v/>
      </c>
      <c r="E27" s="57" t="s">
        <v>234</v>
      </c>
      <c r="F27" s="142" t="e">
        <f>C36</f>
        <v>#REF!</v>
      </c>
      <c r="I27" s="21" t="str">
        <f t="shared" si="2"/>
        <v>Milk</v>
      </c>
      <c r="J27" s="24" t="s">
        <v>48</v>
      </c>
      <c r="K27" s="160">
        <f t="shared" si="3"/>
        <v>6999.9999929999994</v>
      </c>
      <c r="L27" s="156" t="str">
        <f t="shared" si="3"/>
        <v/>
      </c>
      <c r="M27" s="156" t="str">
        <f t="shared" si="3"/>
        <v/>
      </c>
      <c r="N27" s="124" t="str">
        <f t="shared" si="3"/>
        <v/>
      </c>
      <c r="O27" s="161" t="str">
        <f t="shared" si="3"/>
        <v/>
      </c>
      <c r="P27" s="161" t="str">
        <f t="shared" si="3"/>
        <v/>
      </c>
      <c r="Q27" s="157" t="str">
        <f t="shared" si="3"/>
        <v/>
      </c>
      <c r="R27" s="157" t="str">
        <f t="shared" si="3"/>
        <v/>
      </c>
      <c r="S27" s="158">
        <f>SUM(K27:R27)</f>
        <v>6999.9999929999994</v>
      </c>
    </row>
    <row r="28" spans="1:20" ht="14.25" customHeight="1" x14ac:dyDescent="0.2">
      <c r="A28" s="40" t="s">
        <v>235</v>
      </c>
      <c r="B28" s="41" t="str">
        <f>IF(Diapers_main!B54="","",Diapers_main!B54)</f>
        <v>€/1000 d.</v>
      </c>
      <c r="C28" s="107">
        <f>IF(Diapers_main!C54="","",Diapers_main!C54)</f>
        <v>150</v>
      </c>
      <c r="E28" s="57" t="s">
        <v>236</v>
      </c>
      <c r="F28" s="142">
        <f>C81</f>
        <v>39.999999960000004</v>
      </c>
      <c r="I28" s="21" t="str">
        <f t="shared" si="2"/>
        <v>Goats</v>
      </c>
      <c r="J28" s="24" t="s">
        <v>48</v>
      </c>
      <c r="K28" s="156" t="str">
        <f t="shared" si="3"/>
        <v/>
      </c>
      <c r="L28" s="156" t="e">
        <f t="shared" si="3"/>
        <v>#REF!</v>
      </c>
      <c r="M28" s="156" t="str">
        <f t="shared" si="3"/>
        <v/>
      </c>
      <c r="N28" s="124" t="str">
        <f t="shared" si="3"/>
        <v/>
      </c>
      <c r="O28" s="161" t="str">
        <f t="shared" si="3"/>
        <v/>
      </c>
      <c r="P28" s="161" t="str">
        <f t="shared" si="3"/>
        <v/>
      </c>
      <c r="Q28" s="157" t="str">
        <f t="shared" si="3"/>
        <v/>
      </c>
      <c r="R28" s="157" t="str">
        <f t="shared" si="3"/>
        <v/>
      </c>
      <c r="S28" s="158" t="e">
        <f>SUM(K28:R28)</f>
        <v>#REF!</v>
      </c>
    </row>
    <row r="29" spans="1:20" ht="16" x14ac:dyDescent="0.2">
      <c r="A29" s="40" t="s">
        <v>237</v>
      </c>
      <c r="B29" s="41" t="str">
        <f>IF(Diapers_main!B55="","",Diapers_main!B55)</f>
        <v>€</v>
      </c>
      <c r="C29" s="40">
        <f>IF(Diapers_main!C55="","",Diapers_main!C55)</f>
        <v>2999.9999969999999</v>
      </c>
      <c r="E29" s="57" t="s">
        <v>238</v>
      </c>
      <c r="F29" s="142"/>
      <c r="I29" s="21" t="str">
        <f t="shared" si="2"/>
        <v>Manure</v>
      </c>
      <c r="J29" s="24" t="s">
        <v>48</v>
      </c>
      <c r="K29" s="156" t="str">
        <f t="shared" si="3"/>
        <v/>
      </c>
      <c r="L29" s="156" t="str">
        <f t="shared" si="3"/>
        <v/>
      </c>
      <c r="M29" s="156" t="e">
        <f t="shared" si="3"/>
        <v>#REF!</v>
      </c>
      <c r="N29" s="124" t="str">
        <f t="shared" si="3"/>
        <v/>
      </c>
      <c r="O29" s="161" t="str">
        <f t="shared" si="3"/>
        <v/>
      </c>
      <c r="P29" s="161" t="str">
        <f t="shared" si="3"/>
        <v/>
      </c>
      <c r="Q29" s="157" t="str">
        <f t="shared" si="3"/>
        <v/>
      </c>
      <c r="R29" s="157" t="str">
        <f t="shared" si="3"/>
        <v/>
      </c>
      <c r="S29" s="158" t="e">
        <f>SUM(K29:R29)</f>
        <v>#REF!</v>
      </c>
    </row>
    <row r="30" spans="1:20" x14ac:dyDescent="0.2">
      <c r="A30" s="40" t="s">
        <v>239</v>
      </c>
      <c r="B30" s="41" t="e">
        <f>IF(Diapers_main!#REF!="","",Diapers_main!#REF!)</f>
        <v>#REF!</v>
      </c>
      <c r="C30" s="114" t="e">
        <f>IF(Diapers_main!#REF!="","",Diapers_main!#REF!)</f>
        <v>#REF!</v>
      </c>
      <c r="E30" s="162" t="s">
        <v>64</v>
      </c>
      <c r="F30" s="163" t="e">
        <f>SUM(F22:F29)</f>
        <v>#REF!</v>
      </c>
      <c r="I30" s="135" t="s">
        <v>195</v>
      </c>
      <c r="J30" s="135"/>
      <c r="K30" s="157">
        <f t="shared" ref="K30:R30" si="4">SUM(K23:K29)</f>
        <v>6999.9999929999994</v>
      </c>
      <c r="L30" s="157" t="e">
        <f t="shared" si="4"/>
        <v>#REF!</v>
      </c>
      <c r="M30" s="157" t="e">
        <f t="shared" si="4"/>
        <v>#REF!</v>
      </c>
      <c r="N30" s="157" t="e">
        <f t="shared" si="4"/>
        <v>#REF!</v>
      </c>
      <c r="O30" s="157">
        <f t="shared" si="4"/>
        <v>0</v>
      </c>
      <c r="P30" s="157">
        <f t="shared" si="4"/>
        <v>0</v>
      </c>
      <c r="Q30" s="157" t="e">
        <f t="shared" si="4"/>
        <v>#REF!</v>
      </c>
      <c r="R30" s="157">
        <f t="shared" si="4"/>
        <v>0</v>
      </c>
      <c r="S30" s="164" t="e">
        <f>SUM(S23:S25)</f>
        <v>#REF!</v>
      </c>
      <c r="T30" s="146" t="e">
        <f>+S30*12</f>
        <v>#REF!</v>
      </c>
    </row>
    <row r="31" spans="1:20" x14ac:dyDescent="0.2">
      <c r="A31" s="40" t="s">
        <v>240</v>
      </c>
      <c r="B31" s="41" t="e">
        <f>IF(Diapers_main!#REF!="","",Diapers_main!#REF!)</f>
        <v>#REF!</v>
      </c>
      <c r="C31" s="43" t="e">
        <f>IF(Diapers_main!#REF!="","",Diapers_main!#REF!)</f>
        <v>#REF!</v>
      </c>
      <c r="E31" s="69" t="s">
        <v>66</v>
      </c>
      <c r="F31" s="165" t="e">
        <f>F21-F30</f>
        <v>#REF!</v>
      </c>
    </row>
    <row r="32" spans="1:20" x14ac:dyDescent="0.2">
      <c r="B32" s="3" t="e">
        <f>IF(Diapers_main!#REF!="","",Diapers_main!#REF!)</f>
        <v>#REF!</v>
      </c>
      <c r="C32" s="8" t="e">
        <f>IF(Diapers_main!#REF!="","",Diapers_main!#REF!)</f>
        <v>#REF!</v>
      </c>
      <c r="E32" s="57" t="s">
        <v>67</v>
      </c>
      <c r="F32" s="142" t="e">
        <f>IF(F31&gt;0,F31*$C$3/100,0)</f>
        <v>#REF!</v>
      </c>
    </row>
    <row r="33" spans="1:18" x14ac:dyDescent="0.2">
      <c r="A33" s="40" t="s">
        <v>241</v>
      </c>
      <c r="B33" s="41" t="e">
        <f>IF(Diapers_main!#REF!="","",Diapers_main!#REF!)</f>
        <v>#REF!</v>
      </c>
      <c r="C33" s="2" t="e">
        <f>IF(Diapers_main!#REF!="","",Diapers_main!#REF!)</f>
        <v>#REF!</v>
      </c>
      <c r="E33" s="52" t="s">
        <v>69</v>
      </c>
      <c r="F33" s="155" t="e">
        <f>F31-F32</f>
        <v>#REF!</v>
      </c>
    </row>
    <row r="34" spans="1:18" ht="13.5" customHeight="1" x14ac:dyDescent="0.2">
      <c r="A34" s="40" t="s">
        <v>242</v>
      </c>
      <c r="B34" s="41" t="e">
        <f>IF(Diapers_main!#REF!="","",Diapers_main!#REF!)</f>
        <v>#REF!</v>
      </c>
      <c r="C34" s="40" t="e">
        <f>IF(Diapers_main!#REF!="","",Diapers_main!#REF!)</f>
        <v>#REF!</v>
      </c>
      <c r="E34" t="s">
        <v>70</v>
      </c>
      <c r="F34" s="142">
        <f>F23</f>
        <v>5.5555555499999999E-2</v>
      </c>
      <c r="I34" s="20" t="s">
        <v>243</v>
      </c>
      <c r="J34" s="21"/>
      <c r="K34" s="118" t="s">
        <v>228</v>
      </c>
      <c r="L34" s="119"/>
      <c r="M34" s="119"/>
      <c r="N34" s="120" t="s">
        <v>187</v>
      </c>
      <c r="O34" s="369" t="s">
        <v>188</v>
      </c>
      <c r="P34" s="369"/>
      <c r="Q34" s="368" t="s">
        <v>189</v>
      </c>
      <c r="R34" s="368"/>
    </row>
    <row r="35" spans="1:18" ht="13.5" customHeight="1" x14ac:dyDescent="0.2">
      <c r="A35" s="40" t="s">
        <v>244</v>
      </c>
      <c r="B35" s="41" t="e">
        <f>IF(Diapers_main!#REF!="","",Diapers_main!#REF!)</f>
        <v>#REF!</v>
      </c>
      <c r="C35" s="166" t="e">
        <f>IF(Diapers_main!#REF!="","",Diapers_main!#REF!)</f>
        <v>#REF!</v>
      </c>
      <c r="E35" s="52" t="s">
        <v>74</v>
      </c>
      <c r="F35" s="167" t="e">
        <f>F33+F34</f>
        <v>#REF!</v>
      </c>
      <c r="I35" s="21"/>
      <c r="J35" s="21"/>
      <c r="K35" s="119" t="str">
        <f>I36</f>
        <v>milk</v>
      </c>
      <c r="L35" s="119" t="str">
        <f>I37</f>
        <v>goats</v>
      </c>
      <c r="M35" s="119" t="str">
        <f>I38</f>
        <v>manure</v>
      </c>
      <c r="N35" s="124" t="s">
        <v>190</v>
      </c>
      <c r="O35" s="125" t="s">
        <v>191</v>
      </c>
      <c r="P35" s="125" t="s">
        <v>192</v>
      </c>
      <c r="Q35" s="127" t="s">
        <v>193</v>
      </c>
      <c r="R35" s="127" t="s">
        <v>194</v>
      </c>
    </row>
    <row r="36" spans="1:18" x14ac:dyDescent="0.2">
      <c r="A36" s="40" t="s">
        <v>245</v>
      </c>
      <c r="B36" s="41" t="e">
        <f>IF(Diapers_main!#REF!="","",Diapers_main!#REF!)</f>
        <v>#REF!</v>
      </c>
      <c r="C36" s="168" t="e">
        <f>IF(Diapers_main!#REF!="","",Diapers_main!#REF!)</f>
        <v>#REF!</v>
      </c>
      <c r="I36" s="21" t="str">
        <f t="shared" ref="I36:I42" si="5">I6</f>
        <v>milk</v>
      </c>
      <c r="J36" s="24" t="s">
        <v>246</v>
      </c>
      <c r="K36" s="156"/>
      <c r="L36" s="156"/>
      <c r="M36" s="156"/>
      <c r="N36" s="124"/>
      <c r="O36" s="125"/>
      <c r="P36" s="125"/>
      <c r="Q36" s="169">
        <f>C109</f>
        <v>0.35</v>
      </c>
      <c r="R36" s="140"/>
    </row>
    <row r="37" spans="1:18" x14ac:dyDescent="0.2">
      <c r="B37" s="3" t="e">
        <f>IF(Diapers_main!#REF!="","",Diapers_main!#REF!)</f>
        <v>#REF!</v>
      </c>
      <c r="C37" s="8" t="e">
        <f>IF(Diapers_main!#REF!="","",Diapers_main!#REF!)</f>
        <v>#REF!</v>
      </c>
      <c r="E37" s="75" t="s">
        <v>86</v>
      </c>
      <c r="I37" s="21" t="str">
        <f t="shared" si="5"/>
        <v>goats</v>
      </c>
      <c r="J37" s="24" t="s">
        <v>247</v>
      </c>
      <c r="K37" s="156"/>
      <c r="L37" s="156"/>
      <c r="M37" s="156"/>
      <c r="N37" s="159" t="e">
        <f>C129</f>
        <v>#REF!</v>
      </c>
      <c r="O37" s="125"/>
      <c r="P37" s="125"/>
      <c r="Q37" s="169"/>
      <c r="R37" s="140"/>
    </row>
    <row r="38" spans="1:18" ht="17.25" customHeight="1" x14ac:dyDescent="0.2">
      <c r="A38" s="91" t="s">
        <v>248</v>
      </c>
      <c r="B38" s="3" t="e">
        <f>IF(Diapers_main!#REF!="","",Diapers_main!#REF!)</f>
        <v>#REF!</v>
      </c>
      <c r="C38" s="8" t="e">
        <f>IF(Diapers_main!#REF!="","",Diapers_main!#REF!)</f>
        <v>#REF!</v>
      </c>
      <c r="E38" s="76" t="s">
        <v>74</v>
      </c>
      <c r="F38" s="170" t="e">
        <f>F35*12</f>
        <v>#REF!</v>
      </c>
      <c r="I38" s="21" t="str">
        <f t="shared" si="5"/>
        <v>manure</v>
      </c>
      <c r="J38" s="24" t="s">
        <v>247</v>
      </c>
      <c r="K38" s="156"/>
      <c r="L38" s="156"/>
      <c r="M38" s="156"/>
      <c r="N38" s="159"/>
      <c r="O38" s="125"/>
      <c r="P38" s="125"/>
      <c r="Q38" s="169" t="e">
        <f>C118</f>
        <v>#REF!</v>
      </c>
      <c r="R38" s="140"/>
    </row>
    <row r="39" spans="1:18" ht="16" x14ac:dyDescent="0.2">
      <c r="A39" s="171" t="s">
        <v>249</v>
      </c>
      <c r="B39" s="172" t="e">
        <f>IF(Diapers_main!#REF!="","",Diapers_main!#REF!)</f>
        <v>#REF!</v>
      </c>
      <c r="C39" s="8" t="e">
        <f>IF(Diapers_main!#REF!="","",Diapers_main!#REF!)</f>
        <v>#REF!</v>
      </c>
      <c r="E39" s="82" t="s">
        <v>87</v>
      </c>
      <c r="F39" s="83" t="e">
        <f>IF(F38&gt;0,F8/F38,0)</f>
        <v>#REF!</v>
      </c>
      <c r="I39" s="134" t="str">
        <f t="shared" si="5"/>
        <v>Primary inputs</v>
      </c>
      <c r="J39" s="24"/>
      <c r="K39" s="21"/>
      <c r="L39" s="21"/>
      <c r="M39" s="21"/>
      <c r="N39" s="21"/>
      <c r="O39" s="21"/>
      <c r="P39" s="21"/>
      <c r="Q39" s="21"/>
      <c r="R39" s="21"/>
    </row>
    <row r="40" spans="1:18" x14ac:dyDescent="0.2">
      <c r="A40" s="148" t="s">
        <v>250</v>
      </c>
      <c r="B40" s="149" t="e">
        <f>IF(Diapers_main!#REF!="","",Diapers_main!#REF!)</f>
        <v>#REF!</v>
      </c>
      <c r="C40" s="173" t="e">
        <f>IF(Diapers_main!#REF!="","",Diapers_main!#REF!)</f>
        <v>#REF!</v>
      </c>
      <c r="I40" s="21" t="str">
        <f t="shared" si="5"/>
        <v>Milk</v>
      </c>
      <c r="J40" s="24" t="s">
        <v>246</v>
      </c>
      <c r="K40" s="156">
        <f>C109</f>
        <v>0.35</v>
      </c>
      <c r="L40" s="156"/>
      <c r="M40" s="156"/>
      <c r="N40" s="124"/>
      <c r="O40" s="161"/>
      <c r="P40" s="161"/>
      <c r="Q40" s="157"/>
      <c r="R40" s="157"/>
    </row>
    <row r="41" spans="1:18" x14ac:dyDescent="0.2">
      <c r="A41" s="148" t="s">
        <v>251</v>
      </c>
      <c r="B41" s="149" t="e">
        <f>IF(Diapers_main!#REF!="","",Diapers_main!#REF!)</f>
        <v>#REF!</v>
      </c>
      <c r="C41" s="173" t="e">
        <f>IF(Diapers_main!#REF!="","",Diapers_main!#REF!)</f>
        <v>#REF!</v>
      </c>
      <c r="E41" t="s">
        <v>252</v>
      </c>
      <c r="F41" s="174">
        <f>C16</f>
        <v>0</v>
      </c>
      <c r="I41" s="21" t="str">
        <f t="shared" si="5"/>
        <v>Goats</v>
      </c>
      <c r="J41" s="24" t="s">
        <v>247</v>
      </c>
      <c r="K41" s="156"/>
      <c r="L41" s="156" t="e">
        <f>C129</f>
        <v>#REF!</v>
      </c>
      <c r="M41" s="156"/>
      <c r="N41" s="124"/>
      <c r="O41" s="161"/>
      <c r="P41" s="161"/>
      <c r="Q41" s="157"/>
      <c r="R41" s="157"/>
    </row>
    <row r="42" spans="1:18" x14ac:dyDescent="0.2">
      <c r="A42" s="148" t="s">
        <v>253</v>
      </c>
      <c r="B42" s="149" t="e">
        <f>IF(Diapers_main!#REF!="","",Diapers_main!#REF!)</f>
        <v>#REF!</v>
      </c>
      <c r="C42" s="173" t="e">
        <f>IF(Diapers_main!#REF!="","",Diapers_main!#REF!)</f>
        <v>#REF!</v>
      </c>
      <c r="E42" t="s">
        <v>254</v>
      </c>
      <c r="F42" s="175">
        <f>C88</f>
        <v>2</v>
      </c>
      <c r="I42" s="21" t="str">
        <f t="shared" si="5"/>
        <v>Manure</v>
      </c>
      <c r="J42" s="24" t="s">
        <v>247</v>
      </c>
      <c r="K42" s="156"/>
      <c r="L42" s="156"/>
      <c r="M42" s="156">
        <v>0</v>
      </c>
      <c r="N42" s="124"/>
      <c r="O42" s="161"/>
      <c r="P42" s="161"/>
      <c r="Q42" s="157"/>
      <c r="R42" s="157"/>
    </row>
    <row r="43" spans="1:18" x14ac:dyDescent="0.2">
      <c r="A43" s="148" t="s">
        <v>255</v>
      </c>
      <c r="B43" s="149" t="e">
        <f>IF(Diapers_main!#REF!="","",Diapers_main!#REF!)</f>
        <v>#REF!</v>
      </c>
      <c r="C43" s="173" t="e">
        <f>IF(Diapers_main!#REF!="","",Diapers_main!#REF!)</f>
        <v>#REF!</v>
      </c>
    </row>
    <row r="44" spans="1:18" x14ac:dyDescent="0.2">
      <c r="A44" s="148" t="s">
        <v>256</v>
      </c>
      <c r="B44" s="149" t="e">
        <f>IF(Diapers_main!#REF!="","",Diapers_main!#REF!)</f>
        <v>#REF!</v>
      </c>
      <c r="C44" s="173" t="e">
        <f>IF(Diapers_main!#REF!="","",Diapers_main!#REF!)</f>
        <v>#REF!</v>
      </c>
    </row>
    <row r="45" spans="1:18" ht="12" customHeight="1" x14ac:dyDescent="0.2">
      <c r="A45" s="148" t="s">
        <v>257</v>
      </c>
      <c r="B45" s="149" t="e">
        <f>IF(Diapers_main!#REF!="","",Diapers_main!#REF!)</f>
        <v>#REF!</v>
      </c>
      <c r="C45" s="173" t="e">
        <f>IF(Diapers_main!#REF!="","",Diapers_main!#REF!)</f>
        <v>#REF!</v>
      </c>
    </row>
    <row r="46" spans="1:18" x14ac:dyDescent="0.2">
      <c r="A46" s="148" t="s">
        <v>258</v>
      </c>
      <c r="B46" s="149" t="e">
        <f>IF(Diapers_main!#REF!="","",Diapers_main!#REF!)</f>
        <v>#REF!</v>
      </c>
      <c r="C46" s="173" t="e">
        <f>IF(Diapers_main!#REF!="","",Diapers_main!#REF!)</f>
        <v>#REF!</v>
      </c>
    </row>
    <row r="47" spans="1:18" x14ac:dyDescent="0.2">
      <c r="A47" s="148" t="s">
        <v>259</v>
      </c>
      <c r="B47" s="149" t="e">
        <f>IF(Diapers_main!#REF!="","",Diapers_main!#REF!)</f>
        <v>#REF!</v>
      </c>
      <c r="C47" s="2" t="e">
        <f>IF(Diapers_main!#REF!="","",Diapers_main!#REF!)</f>
        <v>#REF!</v>
      </c>
    </row>
    <row r="48" spans="1:18" x14ac:dyDescent="0.2">
      <c r="B48" s="3" t="e">
        <f>IF(Diapers_main!#REF!="","",Diapers_main!#REF!)</f>
        <v>#REF!</v>
      </c>
      <c r="C48" s="8" t="e">
        <f>IF(Diapers_main!#REF!="","",Diapers_main!#REF!)</f>
        <v>#REF!</v>
      </c>
    </row>
    <row r="49" spans="1:3" x14ac:dyDescent="0.2">
      <c r="A49" s="171" t="s">
        <v>260</v>
      </c>
      <c r="B49" s="172" t="e">
        <f>IF(Diapers_main!#REF!="","",Diapers_main!#REF!)</f>
        <v>#REF!</v>
      </c>
      <c r="C49" s="8" t="e">
        <f>IF(Diapers_main!#REF!="","",Diapers_main!#REF!)</f>
        <v>#REF!</v>
      </c>
    </row>
    <row r="50" spans="1:3" x14ac:dyDescent="0.2">
      <c r="A50" s="148" t="s">
        <v>250</v>
      </c>
      <c r="B50" s="149" t="e">
        <f>IF(Diapers_main!#REF!="","",Diapers_main!#REF!)</f>
        <v>#REF!</v>
      </c>
      <c r="C50" s="148" t="e">
        <f>IF(Diapers_main!#REF!="","",Diapers_main!#REF!)</f>
        <v>#REF!</v>
      </c>
    </row>
    <row r="51" spans="1:3" x14ac:dyDescent="0.2">
      <c r="A51" s="148" t="s">
        <v>251</v>
      </c>
      <c r="B51" s="149" t="e">
        <f>IF(Diapers_main!#REF!="","",Diapers_main!#REF!)</f>
        <v>#REF!</v>
      </c>
      <c r="C51" s="148" t="e">
        <f>IF(Diapers_main!#REF!="","",Diapers_main!#REF!)</f>
        <v>#REF!</v>
      </c>
    </row>
    <row r="52" spans="1:3" x14ac:dyDescent="0.2">
      <c r="A52" s="148" t="s">
        <v>253</v>
      </c>
      <c r="B52" s="149" t="e">
        <f>IF(Diapers_main!#REF!="","",Diapers_main!#REF!)</f>
        <v>#REF!</v>
      </c>
      <c r="C52" s="148" t="e">
        <f>IF(Diapers_main!#REF!="","",Diapers_main!#REF!)</f>
        <v>#REF!</v>
      </c>
    </row>
    <row r="53" spans="1:3" x14ac:dyDescent="0.2">
      <c r="A53" s="148" t="s">
        <v>255</v>
      </c>
      <c r="B53" s="149" t="e">
        <f>IF(Diapers_main!#REF!="","",Diapers_main!#REF!)</f>
        <v>#REF!</v>
      </c>
      <c r="C53" s="148" t="e">
        <f>IF(Diapers_main!#REF!="","",Diapers_main!#REF!)</f>
        <v>#REF!</v>
      </c>
    </row>
    <row r="54" spans="1:3" x14ac:dyDescent="0.2">
      <c r="A54" s="148" t="s">
        <v>256</v>
      </c>
      <c r="B54" s="149" t="e">
        <f>IF(Diapers_main!#REF!="","",Diapers_main!#REF!)</f>
        <v>#REF!</v>
      </c>
      <c r="C54" s="148" t="e">
        <f>IF(Diapers_main!#REF!="","",Diapers_main!#REF!)</f>
        <v>#REF!</v>
      </c>
    </row>
    <row r="55" spans="1:3" x14ac:dyDescent="0.2">
      <c r="A55" s="148" t="s">
        <v>257</v>
      </c>
      <c r="B55" s="149" t="e">
        <f>IF(Diapers_main!#REF!="","",Diapers_main!#REF!)</f>
        <v>#REF!</v>
      </c>
      <c r="C55" s="148" t="e">
        <f>IF(Diapers_main!#REF!="","",Diapers_main!#REF!)</f>
        <v>#REF!</v>
      </c>
    </row>
    <row r="56" spans="1:3" x14ac:dyDescent="0.2">
      <c r="A56" s="148" t="s">
        <v>258</v>
      </c>
      <c r="B56" s="149" t="e">
        <f>IF(Diapers_main!#REF!="","",Diapers_main!#REF!)</f>
        <v>#REF!</v>
      </c>
      <c r="C56" s="148" t="e">
        <f>IF(Diapers_main!#REF!="","",Diapers_main!#REF!)</f>
        <v>#REF!</v>
      </c>
    </row>
    <row r="57" spans="1:3" x14ac:dyDescent="0.2">
      <c r="A57" s="148" t="s">
        <v>259</v>
      </c>
      <c r="B57" s="149" t="e">
        <f>IF(Diapers_main!#REF!="","",Diapers_main!#REF!)</f>
        <v>#REF!</v>
      </c>
      <c r="C57" s="176" t="e">
        <f>IF(Diapers_main!#REF!="","",Diapers_main!#REF!)</f>
        <v>#REF!</v>
      </c>
    </row>
    <row r="58" spans="1:3" x14ac:dyDescent="0.2">
      <c r="B58" s="3" t="e">
        <f>IF(Diapers_main!#REF!="","",Diapers_main!#REF!)</f>
        <v>#REF!</v>
      </c>
      <c r="C58" s="8" t="e">
        <f>IF(Diapers_main!#REF!="","",Diapers_main!#REF!)</f>
        <v>#REF!</v>
      </c>
    </row>
    <row r="59" spans="1:3" x14ac:dyDescent="0.2">
      <c r="A59" s="171" t="s">
        <v>261</v>
      </c>
      <c r="B59" s="3" t="e">
        <f>IF(Diapers_main!#REF!="","",Diapers_main!#REF!)</f>
        <v>#REF!</v>
      </c>
      <c r="C59" s="8" t="e">
        <f>IF(Diapers_main!#REF!="","",Diapers_main!#REF!)</f>
        <v>#REF!</v>
      </c>
    </row>
    <row r="60" spans="1:3" x14ac:dyDescent="0.2">
      <c r="A60" s="148" t="s">
        <v>250</v>
      </c>
      <c r="B60" s="149" t="e">
        <f>IF(Diapers_main!#REF!="","",Diapers_main!#REF!)</f>
        <v>#REF!</v>
      </c>
      <c r="C60" s="114" t="e">
        <f>IF(Diapers_main!#REF!="","",Diapers_main!#REF!)</f>
        <v>#REF!</v>
      </c>
    </row>
    <row r="61" spans="1:3" ht="14.25" customHeight="1" x14ac:dyDescent="0.2">
      <c r="A61" s="148" t="s">
        <v>251</v>
      </c>
      <c r="B61" s="149" t="e">
        <f>IF(Diapers_main!#REF!="","",Diapers_main!#REF!)</f>
        <v>#REF!</v>
      </c>
      <c r="C61" s="114" t="e">
        <f>IF(Diapers_main!#REF!="","",Diapers_main!#REF!)</f>
        <v>#REF!</v>
      </c>
    </row>
    <row r="62" spans="1:3" x14ac:dyDescent="0.2">
      <c r="A62" s="148" t="s">
        <v>253</v>
      </c>
      <c r="B62" s="149" t="e">
        <f>IF(Diapers_main!#REF!="","",Diapers_main!#REF!)</f>
        <v>#REF!</v>
      </c>
      <c r="C62" s="114" t="e">
        <f>IF(Diapers_main!#REF!="","",Diapers_main!#REF!)</f>
        <v>#REF!</v>
      </c>
    </row>
    <row r="63" spans="1:3" x14ac:dyDescent="0.2">
      <c r="A63" s="148" t="s">
        <v>255</v>
      </c>
      <c r="B63" s="149" t="e">
        <f>IF(Diapers_main!#REF!="","",Diapers_main!#REF!)</f>
        <v>#REF!</v>
      </c>
      <c r="C63" s="114" t="e">
        <f>IF(Diapers_main!#REF!="","",Diapers_main!#REF!)</f>
        <v>#REF!</v>
      </c>
    </row>
    <row r="64" spans="1:3" x14ac:dyDescent="0.2">
      <c r="A64" s="148" t="s">
        <v>256</v>
      </c>
      <c r="B64" s="149" t="e">
        <f>IF(Diapers_main!#REF!="","",Diapers_main!#REF!)</f>
        <v>#REF!</v>
      </c>
      <c r="C64" s="114" t="e">
        <f>IF(Diapers_main!#REF!="","",Diapers_main!#REF!)</f>
        <v>#REF!</v>
      </c>
    </row>
    <row r="65" spans="1:3" x14ac:dyDescent="0.2">
      <c r="A65" s="148" t="s">
        <v>257</v>
      </c>
      <c r="B65" s="149" t="e">
        <f>IF(Diapers_main!#REF!="","",Diapers_main!#REF!)</f>
        <v>#REF!</v>
      </c>
      <c r="C65" s="114" t="e">
        <f>IF(Diapers_main!#REF!="","",Diapers_main!#REF!)</f>
        <v>#REF!</v>
      </c>
    </row>
    <row r="66" spans="1:3" x14ac:dyDescent="0.2">
      <c r="A66" s="148" t="s">
        <v>258</v>
      </c>
      <c r="B66" s="149" t="e">
        <f>IF(Diapers_main!#REF!="","",Diapers_main!#REF!)</f>
        <v>#REF!</v>
      </c>
      <c r="C66" s="114" t="e">
        <f>IF(Diapers_main!#REF!="","",Diapers_main!#REF!)</f>
        <v>#REF!</v>
      </c>
    </row>
    <row r="67" spans="1:3" x14ac:dyDescent="0.2">
      <c r="B67" s="3" t="e">
        <f>IF(Diapers_main!#REF!="","",Diapers_main!#REF!)</f>
        <v>#REF!</v>
      </c>
      <c r="C67" s="8" t="e">
        <f>IF(Diapers_main!#REF!="","",Diapers_main!#REF!)</f>
        <v>#REF!</v>
      </c>
    </row>
    <row r="68" spans="1:3" x14ac:dyDescent="0.2">
      <c r="A68" s="171" t="s">
        <v>262</v>
      </c>
      <c r="B68" s="3" t="e">
        <f>IF(Diapers_main!#REF!="","",Diapers_main!#REF!)</f>
        <v>#REF!</v>
      </c>
      <c r="C68" s="8" t="e">
        <f>IF(Diapers_main!#REF!="","",Diapers_main!#REF!)</f>
        <v>#REF!</v>
      </c>
    </row>
    <row r="69" spans="1:3" x14ac:dyDescent="0.2">
      <c r="A69" s="148" t="s">
        <v>250</v>
      </c>
      <c r="B69" s="149" t="str">
        <f>IF(Diapers_main!B131="","",Diapers_main!B131)</f>
        <v/>
      </c>
      <c r="C69" s="176" t="str">
        <f>IF(Diapers_main!C131="","",Diapers_main!C131)</f>
        <v/>
      </c>
    </row>
    <row r="70" spans="1:3" x14ac:dyDescent="0.2">
      <c r="A70" s="148" t="s">
        <v>251</v>
      </c>
      <c r="B70" s="149" t="e">
        <f>IF(Diapers_main!#REF!="","",Diapers_main!#REF!)</f>
        <v>#REF!</v>
      </c>
      <c r="C70" s="176" t="e">
        <f>IF(Diapers_main!#REF!="","",Diapers_main!#REF!)</f>
        <v>#REF!</v>
      </c>
    </row>
    <row r="71" spans="1:3" x14ac:dyDescent="0.2">
      <c r="A71" s="148" t="s">
        <v>263</v>
      </c>
      <c r="B71" s="149" t="e">
        <f>IF(Diapers_main!#REF!="","",Diapers_main!#REF!)</f>
        <v>#REF!</v>
      </c>
      <c r="C71" s="176" t="e">
        <f>IF(Diapers_main!#REF!="","",Diapers_main!#REF!)</f>
        <v>#REF!</v>
      </c>
    </row>
    <row r="72" spans="1:3" x14ac:dyDescent="0.2">
      <c r="A72" s="148" t="s">
        <v>255</v>
      </c>
      <c r="B72" s="149" t="e">
        <f>IF(Diapers_main!#REF!="","",Diapers_main!#REF!)</f>
        <v>#REF!</v>
      </c>
      <c r="C72" s="176" t="e">
        <f>IF(Diapers_main!#REF!="","",Diapers_main!#REF!)</f>
        <v>#REF!</v>
      </c>
    </row>
    <row r="73" spans="1:3" x14ac:dyDescent="0.2">
      <c r="A73" s="148" t="s">
        <v>264</v>
      </c>
      <c r="B73" s="149" t="e">
        <f>IF(Diapers_main!#REF!="","",Diapers_main!#REF!)</f>
        <v>#REF!</v>
      </c>
      <c r="C73" s="176" t="e">
        <f>IF(Diapers_main!#REF!="","",Diapers_main!#REF!)</f>
        <v>#REF!</v>
      </c>
    </row>
    <row r="74" spans="1:3" x14ac:dyDescent="0.2">
      <c r="A74" s="148" t="s">
        <v>257</v>
      </c>
      <c r="B74" s="149" t="e">
        <f>IF(Diapers_main!#REF!="","",Diapers_main!#REF!)</f>
        <v>#REF!</v>
      </c>
      <c r="C74" s="176" t="e">
        <f>IF(Diapers_main!#REF!="","",Diapers_main!#REF!)</f>
        <v>#REF!</v>
      </c>
    </row>
    <row r="75" spans="1:3" x14ac:dyDescent="0.2">
      <c r="A75" s="148" t="s">
        <v>258</v>
      </c>
      <c r="B75" s="149" t="e">
        <f>IF(Diapers_main!#REF!="","",Diapers_main!#REF!)</f>
        <v>#REF!</v>
      </c>
      <c r="C75" s="176" t="e">
        <f>IF(Diapers_main!#REF!="","",Diapers_main!#REF!)</f>
        <v>#REF!</v>
      </c>
    </row>
    <row r="76" spans="1:3" x14ac:dyDescent="0.2">
      <c r="A76" s="148" t="s">
        <v>259</v>
      </c>
      <c r="B76" s="149" t="e">
        <f>IF(Diapers_main!#REF!="","",Diapers_main!#REF!)</f>
        <v>#REF!</v>
      </c>
      <c r="C76" s="176" t="e">
        <f>IF(Diapers_main!#REF!="","",Diapers_main!#REF!)</f>
        <v>#REF!</v>
      </c>
    </row>
    <row r="77" spans="1:3" x14ac:dyDescent="0.2">
      <c r="B77" s="3" t="e">
        <f>IF(Diapers_main!#REF!="","",Diapers_main!#REF!)</f>
        <v>#REF!</v>
      </c>
      <c r="C77" s="8" t="e">
        <f>IF(Diapers_main!#REF!="","",Diapers_main!#REF!)</f>
        <v>#REF!</v>
      </c>
    </row>
    <row r="78" spans="1:3" x14ac:dyDescent="0.2">
      <c r="A78" s="89" t="s">
        <v>265</v>
      </c>
      <c r="B78" s="3" t="str">
        <f>IF(Diapers_main!B79="","",Diapers_main!B79)</f>
        <v>€</v>
      </c>
      <c r="C78" s="8">
        <f>IF(Diapers_main!C79="","",Diapers_main!C79)</f>
        <v>284.44439971555562</v>
      </c>
    </row>
    <row r="79" spans="1:3" x14ac:dyDescent="0.2">
      <c r="B79" s="3" t="str">
        <f>IF(Diapers_main!B115="","",Diapers_main!B115)</f>
        <v/>
      </c>
      <c r="C79" s="8" t="str">
        <f>IF(Diapers_main!C115="","",Diapers_main!C115)</f>
        <v/>
      </c>
    </row>
    <row r="80" spans="1:3" x14ac:dyDescent="0.2">
      <c r="A80" s="73" t="s">
        <v>266</v>
      </c>
      <c r="B80" s="74" t="str">
        <f>IF(Diapers_main!B90="","",Diapers_main!B90)</f>
        <v>€/1000 d</v>
      </c>
      <c r="C80" s="114">
        <f>IF(Diapers_main!C90="","",Diapers_main!C90)</f>
        <v>2</v>
      </c>
    </row>
    <row r="81" spans="1:20" x14ac:dyDescent="0.2">
      <c r="A81" s="73" t="s">
        <v>85</v>
      </c>
      <c r="B81" s="74" t="str">
        <f>IF(Diapers_main!B91="","",Diapers_main!B91)</f>
        <v>€</v>
      </c>
      <c r="C81" s="73">
        <f>IF(Diapers_main!C91="","",Diapers_main!C91)</f>
        <v>39.999999960000004</v>
      </c>
    </row>
    <row r="82" spans="1:20" x14ac:dyDescent="0.2">
      <c r="B82" s="3" t="e">
        <f>IF(Diapers_main!#REF!="","",Diapers_main!#REF!)</f>
        <v>#REF!</v>
      </c>
      <c r="C82" s="8" t="e">
        <f>IF(Diapers_main!#REF!="","",Diapers_main!#REF!)</f>
        <v>#REF!</v>
      </c>
    </row>
    <row r="83" spans="1:20" x14ac:dyDescent="0.2">
      <c r="A83" s="38" t="s">
        <v>89</v>
      </c>
      <c r="B83" s="3" t="e">
        <f>IF(Diapers_main!#REF!="","",Diapers_main!#REF!)</f>
        <v>#REF!</v>
      </c>
      <c r="C83" s="8" t="e">
        <f>IF(Diapers_main!#REF!="","",Diapers_main!#REF!)</f>
        <v>#REF!</v>
      </c>
    </row>
    <row r="84" spans="1:20" x14ac:dyDescent="0.2">
      <c r="B84" s="3" t="e">
        <f>IF(Diapers_main!#REF!="","",Diapers_main!#REF!)</f>
        <v>#REF!</v>
      </c>
      <c r="C84" s="8" t="e">
        <f>IF(Diapers_main!#REF!="","",Diapers_main!#REF!)</f>
        <v>#REF!</v>
      </c>
    </row>
    <row r="85" spans="1:20" x14ac:dyDescent="0.2">
      <c r="A85" s="53" t="s">
        <v>51</v>
      </c>
      <c r="B85" s="54" t="e">
        <f>IF(Diapers_main!#REF!="","",Diapers_main!#REF!)</f>
        <v>#REF!</v>
      </c>
      <c r="C85" s="27" t="e">
        <f>IF(Diapers_main!#REF!="","",Diapers_main!#REF!)</f>
        <v>#REF!</v>
      </c>
    </row>
    <row r="86" spans="1:20" x14ac:dyDescent="0.2">
      <c r="B86" s="8" t="e">
        <f>IF(Diapers_main!#REF!="","",Diapers_main!#REF!)</f>
        <v>#REF!</v>
      </c>
      <c r="C86" s="3" t="e">
        <f>IF(Diapers_main!#REF!="","",Diapers_main!#REF!)</f>
        <v>#REF!</v>
      </c>
    </row>
    <row r="87" spans="1:20" x14ac:dyDescent="0.2">
      <c r="A87" s="52" t="s">
        <v>267</v>
      </c>
      <c r="B87" s="48" t="e">
        <f>IF(Diapers_main!#REF!="","",Diapers_main!#REF!)</f>
        <v>#REF!</v>
      </c>
      <c r="C87" s="3" t="e">
        <f>IF(Diapers_main!#REF!="","",Diapers_main!#REF!)</f>
        <v>#REF!</v>
      </c>
    </row>
    <row r="88" spans="1:20" x14ac:dyDescent="0.2">
      <c r="A88" s="52" t="s">
        <v>55</v>
      </c>
      <c r="B88" s="48" t="str">
        <f>IF(Diapers_main!B68="","",Diapers_main!B68)</f>
        <v>capita</v>
      </c>
      <c r="C88" s="52">
        <f>IF(Diapers_main!C68="","",Diapers_main!C68)</f>
        <v>2</v>
      </c>
      <c r="E88" s="29"/>
    </row>
    <row r="89" spans="1:20" x14ac:dyDescent="0.2">
      <c r="A89" s="52" t="s">
        <v>268</v>
      </c>
      <c r="B89" s="48" t="str">
        <f>IF(Diapers_main!B66="","",Diapers_main!B66)</f>
        <v>€/capita/month</v>
      </c>
      <c r="C89" s="2">
        <f>IF(Diapers_main!C66="","",Diapers_main!C66)</f>
        <v>3000</v>
      </c>
    </row>
    <row r="90" spans="1:20" x14ac:dyDescent="0.2">
      <c r="A90" s="52" t="s">
        <v>269</v>
      </c>
      <c r="B90" s="48" t="str">
        <f>IF(Diapers_main!B73="","",Diapers_main!B73)</f>
        <v>€</v>
      </c>
      <c r="C90" s="87">
        <f>IF(Diapers_main!C73="","",Diapers_main!C73)</f>
        <v>6600</v>
      </c>
    </row>
    <row r="91" spans="1:20" x14ac:dyDescent="0.2">
      <c r="B91" s="3" t="e">
        <f>IF(Diapers_main!#REF!="","",Diapers_main!#REF!)</f>
        <v>#REF!</v>
      </c>
      <c r="C91" s="8" t="e">
        <f>IF(Diapers_main!#REF!="","",Diapers_main!#REF!)</f>
        <v>#REF!</v>
      </c>
    </row>
    <row r="92" spans="1:20" x14ac:dyDescent="0.2">
      <c r="A92" s="64" t="s">
        <v>68</v>
      </c>
      <c r="B92" s="3" t="e">
        <f>IF(Diapers_main!#REF!="","",Diapers_main!#REF!)</f>
        <v>#REF!</v>
      </c>
    </row>
    <row r="93" spans="1:20" x14ac:dyDescent="0.2">
      <c r="B93" s="3" t="e">
        <f>IF(Diapers_main!#REF!="","",Diapers_main!#REF!)</f>
        <v>#REF!</v>
      </c>
      <c r="C93" s="8" t="e">
        <f>IF(Diapers_main!#REF!="","",Diapers_main!#REF!)</f>
        <v>#REF!</v>
      </c>
    </row>
    <row r="94" spans="1:20" x14ac:dyDescent="0.2">
      <c r="A94" s="65" t="s">
        <v>71</v>
      </c>
      <c r="B94" s="66" t="str">
        <f>IF(Diapers_main!B112="","",Diapers_main!B112)</f>
        <v>kWh</v>
      </c>
      <c r="C94" s="114">
        <f>IF(Diapers_main!C112="","",Diapers_main!C112)</f>
        <v>500</v>
      </c>
    </row>
    <row r="95" spans="1:20" x14ac:dyDescent="0.2">
      <c r="A95" s="65" t="s">
        <v>75</v>
      </c>
      <c r="B95" s="66" t="e">
        <f>IF(Diapers_main!#REF!="","",Diapers_main!#REF!)</f>
        <v>#REF!</v>
      </c>
      <c r="C95" s="65" t="e">
        <f>IF(Diapers_main!#REF!="","",Diapers_main!#REF!)</f>
        <v>#REF!</v>
      </c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</row>
    <row r="96" spans="1:20" ht="19.5" customHeight="1" x14ac:dyDescent="0.2">
      <c r="B96" s="3" t="str">
        <f>IF(Diapers_main!B121="","",Diapers_main!B121)</f>
        <v xml:space="preserve"> €</v>
      </c>
      <c r="C96" s="8">
        <f>IF(Diapers_main!C121="","",Diapers_main!C121)</f>
        <v>0</v>
      </c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</row>
    <row r="97" spans="1:20" x14ac:dyDescent="0.2">
      <c r="A97" s="89" t="s">
        <v>95</v>
      </c>
      <c r="B97" s="3" t="str">
        <f>IF(Diapers_main!B125="","",Diapers_main!B125)</f>
        <v/>
      </c>
      <c r="C97" s="8" t="str">
        <f>IF(Diapers_main!C125="","",Diapers_main!C125)</f>
        <v/>
      </c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</row>
    <row r="98" spans="1:20" x14ac:dyDescent="0.2">
      <c r="B98" s="3" t="str">
        <f>IF(Diapers_main!B126="","",Diapers_main!B126)</f>
        <v/>
      </c>
      <c r="C98" s="8" t="str">
        <f>IF(Diapers_main!C126="","",Diapers_main!C126)</f>
        <v/>
      </c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</row>
    <row r="99" spans="1:20" x14ac:dyDescent="0.2">
      <c r="A99" s="73" t="s">
        <v>270</v>
      </c>
      <c r="B99" s="74" t="e">
        <f>IF(Diapers_main!#REF!="","",Diapers_main!#REF!)</f>
        <v>#REF!</v>
      </c>
      <c r="C99" s="114" t="e">
        <f>IF(Diapers_main!#REF!="","",Diapers_main!#REF!)</f>
        <v>#REF!</v>
      </c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</row>
    <row r="100" spans="1:20" x14ac:dyDescent="0.2">
      <c r="A100" s="73" t="s">
        <v>96</v>
      </c>
      <c r="B100" s="74" t="str">
        <f>IF(Diapers_main!B124="","",Diapers_main!B124)</f>
        <v>€</v>
      </c>
      <c r="C100" s="73">
        <f>IF(Diapers_main!C124="","",Diapers_main!C124)</f>
        <v>250</v>
      </c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</row>
    <row r="101" spans="1:20" x14ac:dyDescent="0.2">
      <c r="B101" s="3" t="e">
        <f>IF(Diapers_main!#REF!="","",Diapers_main!#REF!)</f>
        <v>#REF!</v>
      </c>
      <c r="C101" s="8" t="e">
        <f>IF(Diapers_main!#REF!="","",Diapers_main!#REF!)</f>
        <v>#REF!</v>
      </c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</row>
    <row r="102" spans="1:20" ht="21" x14ac:dyDescent="0.25">
      <c r="A102" s="11" t="s">
        <v>271</v>
      </c>
      <c r="B102" s="3" t="str">
        <f>IF(Diapers_main!B27="","",Diapers_main!B27)</f>
        <v/>
      </c>
      <c r="C102" s="8" t="str">
        <f>IF(Diapers_main!C27="","",Diapers_main!C27)</f>
        <v/>
      </c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</row>
    <row r="103" spans="1:20" x14ac:dyDescent="0.2">
      <c r="B103" s="3" t="str">
        <f>IF(Diapers_main!B28="","",Diapers_main!B28)</f>
        <v/>
      </c>
      <c r="C103" s="8" t="str">
        <f>IF(Diapers_main!C28="","",Diapers_main!C28)</f>
        <v/>
      </c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</row>
    <row r="104" spans="1:20" x14ac:dyDescent="0.2">
      <c r="A104" s="93" t="s">
        <v>272</v>
      </c>
      <c r="B104" s="3" t="str">
        <f>IF(Diapers_main!B29="","",Diapers_main!B29)</f>
        <v/>
      </c>
      <c r="C104" s="8" t="str">
        <f>IF(Diapers_main!C29="","",Diapers_main!C29)</f>
        <v/>
      </c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</row>
    <row r="105" spans="1:20" x14ac:dyDescent="0.2">
      <c r="B105" s="3" t="str">
        <f>IF(Diapers_main!B30="","",Diapers_main!B30)</f>
        <v/>
      </c>
      <c r="C105" s="8" t="str">
        <f>IF(Diapers_main!C30="","",Diapers_main!C30)</f>
        <v/>
      </c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</row>
    <row r="106" spans="1:20" x14ac:dyDescent="0.2">
      <c r="A106" s="94" t="s">
        <v>273</v>
      </c>
      <c r="B106" s="95" t="str">
        <f>IF(Diapers_main!B31="","",Diapers_main!B31)</f>
        <v/>
      </c>
      <c r="C106" s="3" t="str">
        <f>IF(Diapers_main!C31="","",Diapers_main!C31)</f>
        <v/>
      </c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</row>
    <row r="107" spans="1:20" x14ac:dyDescent="0.2">
      <c r="A107" s="94" t="s">
        <v>274</v>
      </c>
      <c r="B107" s="95" t="e">
        <f>IF(Diapers_main!#REF!="","",Diapers_main!#REF!)</f>
        <v>#REF!</v>
      </c>
      <c r="C107" s="2" t="e">
        <f>IF(Diapers_main!#REF!="","",Diapers_main!#REF!)</f>
        <v>#REF!</v>
      </c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</row>
    <row r="108" spans="1:20" x14ac:dyDescent="0.2">
      <c r="A108" s="94" t="s">
        <v>275</v>
      </c>
      <c r="B108" s="95" t="str">
        <f>IF(Diapers_main!B32="","",Diapers_main!B32)</f>
        <v>pieces</v>
      </c>
      <c r="C108" s="95">
        <f>IF(Diapers_main!C32="","",Diapers_main!C32)</f>
        <v>19999.999980000001</v>
      </c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</row>
    <row r="109" spans="1:20" x14ac:dyDescent="0.2">
      <c r="A109" s="94" t="s">
        <v>276</v>
      </c>
      <c r="B109" s="95" t="str">
        <f>IF(Diapers_main!B33="","",Diapers_main!B33)</f>
        <v xml:space="preserve"> €/piece</v>
      </c>
      <c r="C109" s="97">
        <f>IF(Diapers_main!C33="","",Diapers_main!C33)</f>
        <v>0.35</v>
      </c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</row>
    <row r="110" spans="1:20" x14ac:dyDescent="0.2">
      <c r="A110" s="94" t="s">
        <v>277</v>
      </c>
      <c r="B110" s="95" t="str">
        <f>IF(Diapers_main!B34="","",Diapers_main!B34)</f>
        <v xml:space="preserve"> €</v>
      </c>
      <c r="C110" s="95">
        <f>IF(Diapers_main!C34="","",Diapers_main!C34)</f>
        <v>6999.9999929999994</v>
      </c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</row>
    <row r="111" spans="1:20" x14ac:dyDescent="0.2">
      <c r="B111" s="3" t="e">
        <f>IF(Diapers_main!#REF!="","",Diapers_main!#REF!)</f>
        <v>#REF!</v>
      </c>
      <c r="C111" s="8" t="e">
        <f>IF(Diapers_main!#REF!="","",Diapers_main!#REF!)</f>
        <v>#REF!</v>
      </c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</row>
    <row r="112" spans="1:20" x14ac:dyDescent="0.2">
      <c r="A112" s="177" t="s">
        <v>278</v>
      </c>
      <c r="B112" s="3" t="e">
        <f>IF(Diapers_main!#REF!="","",Diapers_main!#REF!)</f>
        <v>#REF!</v>
      </c>
      <c r="C112" s="8" t="e">
        <f>IF(Diapers_main!#REF!="","",Diapers_main!#REF!)</f>
        <v>#REF!</v>
      </c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</row>
    <row r="113" spans="1:26" x14ac:dyDescent="0.2">
      <c r="B113" s="3" t="e">
        <f>IF(Diapers_main!#REF!="","",Diapers_main!#REF!)</f>
        <v>#REF!</v>
      </c>
      <c r="C113" s="8" t="e">
        <f>IF(Diapers_main!#REF!="","",Diapers_main!#REF!)</f>
        <v>#REF!</v>
      </c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</row>
    <row r="114" spans="1:26" x14ac:dyDescent="0.2">
      <c r="A114" s="178" t="s">
        <v>279</v>
      </c>
      <c r="B114" s="179" t="e">
        <f>IF(Diapers_main!#REF!="","",Diapers_main!#REF!)</f>
        <v>#REF!</v>
      </c>
      <c r="C114" s="3" t="e">
        <f>IF(Diapers_main!#REF!="","",Diapers_main!#REF!)</f>
        <v>#REF!</v>
      </c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</row>
    <row r="115" spans="1:26" x14ac:dyDescent="0.2">
      <c r="A115" s="178" t="s">
        <v>280</v>
      </c>
      <c r="B115" s="179" t="e">
        <f>IF(Diapers_main!#REF!="","",Diapers_main!#REF!)</f>
        <v>#REF!</v>
      </c>
      <c r="C115" s="3" t="e">
        <f>IF(Diapers_main!#REF!="","",Diapers_main!#REF!)</f>
        <v>#REF!</v>
      </c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</row>
    <row r="116" spans="1:26" x14ac:dyDescent="0.2">
      <c r="A116" s="178" t="s">
        <v>281</v>
      </c>
      <c r="B116" s="179" t="e">
        <f>IF(Diapers_main!#REF!="","",Diapers_main!#REF!)</f>
        <v>#REF!</v>
      </c>
      <c r="C116" s="180" t="e">
        <f>IF(Diapers_main!#REF!="","",Diapers_main!#REF!)</f>
        <v>#REF!</v>
      </c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</row>
    <row r="117" spans="1:26" x14ac:dyDescent="0.2">
      <c r="A117" s="178" t="s">
        <v>282</v>
      </c>
      <c r="B117" s="181" t="e">
        <f>IF(Diapers_main!#REF!="","",Diapers_main!#REF!)</f>
        <v>#REF!</v>
      </c>
      <c r="C117" s="178" t="e">
        <f>IF(Diapers_main!#REF!="","",Diapers_main!#REF!)</f>
        <v>#REF!</v>
      </c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</row>
    <row r="118" spans="1:26" x14ac:dyDescent="0.2">
      <c r="A118" s="178" t="s">
        <v>283</v>
      </c>
      <c r="B118" s="179" t="e">
        <f>IF(Diapers_main!#REF!="","",Diapers_main!#REF!)</f>
        <v>#REF!</v>
      </c>
      <c r="C118" s="8" t="e">
        <f>IF(Diapers_main!#REF!="","",Diapers_main!#REF!)</f>
        <v>#REF!</v>
      </c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</row>
    <row r="119" spans="1:26" x14ac:dyDescent="0.2">
      <c r="A119" s="178" t="s">
        <v>284</v>
      </c>
      <c r="B119" s="179" t="e">
        <f>IF(Diapers_main!#REF!="","",Diapers_main!#REF!)</f>
        <v>#REF!</v>
      </c>
      <c r="C119" s="178" t="e">
        <f>IF(Diapers_main!#REF!="","",Diapers_main!#REF!)</f>
        <v>#REF!</v>
      </c>
    </row>
    <row r="120" spans="1:26" x14ac:dyDescent="0.2">
      <c r="B120" s="3" t="e">
        <f>IF(Diapers_main!#REF!="","",Diapers_main!#REF!)</f>
        <v>#REF!</v>
      </c>
      <c r="C120" s="8" t="e">
        <f>IF(Diapers_main!#REF!="","",Diapers_main!#REF!)</f>
        <v>#REF!</v>
      </c>
    </row>
    <row r="121" spans="1:26" x14ac:dyDescent="0.2">
      <c r="A121" s="182" t="s">
        <v>285</v>
      </c>
      <c r="B121" s="3" t="e">
        <f>IF(Diapers_main!#REF!="","",Diapers_main!#REF!)</f>
        <v>#REF!</v>
      </c>
      <c r="C121" s="8" t="e">
        <f>IF(Diapers_main!#REF!="","",Diapers_main!#REF!)</f>
        <v>#REF!</v>
      </c>
    </row>
    <row r="122" spans="1:26" x14ac:dyDescent="0.2">
      <c r="B122" s="3" t="e">
        <f>IF(Diapers_main!#REF!="","",Diapers_main!#REF!)</f>
        <v>#REF!</v>
      </c>
      <c r="C122" s="8" t="e">
        <f>IF(Diapers_main!#REF!="","",Diapers_main!#REF!)</f>
        <v>#REF!</v>
      </c>
    </row>
    <row r="123" spans="1:26" x14ac:dyDescent="0.2">
      <c r="A123" s="183" t="s">
        <v>286</v>
      </c>
      <c r="B123" s="184" t="e">
        <f>IF(Diapers_main!#REF!="","",Diapers_main!#REF!)</f>
        <v>#REF!</v>
      </c>
      <c r="C123" s="2" t="e">
        <f>IF(Diapers_main!#REF!="","",Diapers_main!#REF!)</f>
        <v>#REF!</v>
      </c>
    </row>
    <row r="124" spans="1:26" x14ac:dyDescent="0.2">
      <c r="A124" s="183" t="s">
        <v>287</v>
      </c>
      <c r="B124" s="184" t="e">
        <f>IF(Diapers_main!#REF!="","",Diapers_main!#REF!)</f>
        <v>#REF!</v>
      </c>
      <c r="C124" s="2" t="e">
        <f>IF(Diapers_main!#REF!="","",Diapers_main!#REF!)</f>
        <v>#REF!</v>
      </c>
    </row>
    <row r="125" spans="1:26" x14ac:dyDescent="0.2">
      <c r="A125" s="183" t="s">
        <v>288</v>
      </c>
      <c r="B125" s="184" t="e">
        <f>IF(Diapers_main!#REF!="","",Diapers_main!#REF!)</f>
        <v>#REF!</v>
      </c>
      <c r="C125" s="185" t="e">
        <f>IF(Diapers_main!#REF!="","",Diapers_main!#REF!)</f>
        <v>#REF!</v>
      </c>
    </row>
    <row r="126" spans="1:26" x14ac:dyDescent="0.2">
      <c r="A126" s="183" t="s">
        <v>289</v>
      </c>
      <c r="B126" s="184" t="e">
        <f>IF(Diapers_main!#REF!="","",Diapers_main!#REF!)</f>
        <v>#REF!</v>
      </c>
      <c r="C126" s="186" t="e">
        <f>IF(Diapers_main!#REF!="","",Diapers_main!#REF!)</f>
        <v>#REF!</v>
      </c>
      <c r="X126" s="3"/>
      <c r="Y126" s="3"/>
      <c r="Z126" s="3"/>
    </row>
    <row r="127" spans="1:26" x14ac:dyDescent="0.2">
      <c r="A127" s="183" t="s">
        <v>290</v>
      </c>
      <c r="B127" s="184" t="e">
        <f>IF(Diapers_main!#REF!="","",Diapers_main!#REF!)</f>
        <v>#REF!</v>
      </c>
      <c r="C127" s="187" t="e">
        <f>IF(Diapers_main!#REF!="","",Diapers_main!#REF!)</f>
        <v>#REF!</v>
      </c>
      <c r="U127" s="3"/>
      <c r="V127" s="3"/>
      <c r="W127" s="3"/>
      <c r="X127" s="3"/>
      <c r="Y127" s="3"/>
      <c r="Z127" s="3"/>
    </row>
    <row r="128" spans="1:26" x14ac:dyDescent="0.2">
      <c r="A128" s="183" t="s">
        <v>291</v>
      </c>
      <c r="B128" s="188" t="e">
        <f>IF(Diapers_main!#REF!="","",Diapers_main!#REF!)</f>
        <v>#REF!</v>
      </c>
      <c r="C128" s="183" t="e">
        <f>IF(Diapers_main!#REF!="","",Diapers_main!#REF!)</f>
        <v>#REF!</v>
      </c>
      <c r="U128" s="3"/>
      <c r="V128" s="3"/>
      <c r="W128" s="3"/>
      <c r="X128" s="3"/>
      <c r="Y128" s="3"/>
      <c r="Z128" s="3"/>
    </row>
    <row r="129" spans="1:26" x14ac:dyDescent="0.2">
      <c r="A129" s="183" t="s">
        <v>292</v>
      </c>
      <c r="B129" s="188" t="e">
        <f>IF(Diapers_main!#REF!="","",Diapers_main!#REF!)</f>
        <v>#REF!</v>
      </c>
      <c r="C129" t="e">
        <f>IF(Diapers_main!#REF!="","",Diapers_main!#REF!)</f>
        <v>#REF!</v>
      </c>
      <c r="U129" s="3"/>
      <c r="V129" s="3"/>
      <c r="W129" s="3"/>
      <c r="X129" s="3"/>
      <c r="Y129" s="3"/>
      <c r="Z129" s="3"/>
    </row>
    <row r="130" spans="1:26" x14ac:dyDescent="0.2">
      <c r="A130" s="183" t="s">
        <v>293</v>
      </c>
      <c r="B130" s="188" t="e">
        <f>IF(Diapers_main!#REF!="","",Diapers_main!#REF!)</f>
        <v>#REF!</v>
      </c>
      <c r="C130" s="183" t="e">
        <f>IF(Diapers_main!#REF!="","",Diapers_main!#REF!)</f>
        <v>#REF!</v>
      </c>
      <c r="U130" s="3"/>
      <c r="V130" s="3"/>
      <c r="W130" s="3"/>
      <c r="X130" s="3"/>
      <c r="Y130" s="3"/>
      <c r="Z130" s="3"/>
    </row>
    <row r="131" spans="1:26" x14ac:dyDescent="0.2">
      <c r="B131" s="3" t="e">
        <f>IF(Diapers_main!#REF!="","",Diapers_main!#REF!)</f>
        <v>#REF!</v>
      </c>
      <c r="C131" s="8" t="e">
        <f>IF(Diapers_main!#REF!="","",Diapers_main!#REF!)</f>
        <v>#REF!</v>
      </c>
      <c r="H131" s="3"/>
      <c r="U131" s="3"/>
      <c r="V131" s="3"/>
      <c r="W131" s="3"/>
      <c r="X131" s="3"/>
      <c r="Y131" s="3"/>
      <c r="Z131" s="3"/>
    </row>
    <row r="132" spans="1:26" x14ac:dyDescent="0.2">
      <c r="A132" s="189" t="s">
        <v>294</v>
      </c>
      <c r="B132" s="3" t="e">
        <f>IF(Diapers_main!#REF!="","",Diapers_main!#REF!)</f>
        <v>#REF!</v>
      </c>
      <c r="C132" s="8" t="e">
        <f>IF(Diapers_main!#REF!="","",Diapers_main!#REF!)</f>
        <v>#REF!</v>
      </c>
      <c r="H132" s="3"/>
      <c r="U132" s="3"/>
      <c r="V132" s="3"/>
      <c r="W132" s="3"/>
      <c r="X132" s="3"/>
      <c r="Y132" s="3"/>
      <c r="Z132" s="3"/>
    </row>
    <row r="133" spans="1:26" x14ac:dyDescent="0.2">
      <c r="B133" s="3" t="e">
        <f>IF(Diapers_main!#REF!="","",Diapers_main!#REF!)</f>
        <v>#REF!</v>
      </c>
      <c r="C133" s="8" t="e">
        <f>IF(Diapers_main!#REF!="","",Diapers_main!#REF!)</f>
        <v>#REF!</v>
      </c>
      <c r="H133" s="3"/>
      <c r="U133" s="3"/>
      <c r="V133" s="3"/>
      <c r="W133" s="3"/>
      <c r="X133" s="3"/>
      <c r="Y133" s="3"/>
      <c r="Z133" s="3"/>
    </row>
    <row r="134" spans="1:26" x14ac:dyDescent="0.2">
      <c r="A134" s="106" t="s">
        <v>295</v>
      </c>
      <c r="B134" s="190" t="e">
        <f>IF(Diapers_main!#REF!="","",Diapers_main!#REF!)</f>
        <v>#REF!</v>
      </c>
      <c r="C134" s="8" t="e">
        <f>IF(Diapers_main!#REF!="","",Diapers_main!#REF!)</f>
        <v>#REF!</v>
      </c>
      <c r="H134" s="3"/>
      <c r="U134" s="3"/>
      <c r="V134" s="3"/>
      <c r="W134" s="3"/>
      <c r="X134" s="3"/>
      <c r="Y134" s="3"/>
      <c r="Z134" s="3"/>
    </row>
    <row r="135" spans="1:26" x14ac:dyDescent="0.2">
      <c r="A135" s="106" t="s">
        <v>296</v>
      </c>
      <c r="B135" s="190" t="e">
        <f>IF(Diapers_main!#REF!="","",Diapers_main!#REF!)</f>
        <v>#REF!</v>
      </c>
      <c r="C135" s="106" t="e">
        <f>IF(Diapers_main!#REF!="","",Diapers_main!#REF!)</f>
        <v>#REF!</v>
      </c>
      <c r="H135" s="3"/>
      <c r="U135" s="3"/>
      <c r="V135" s="3"/>
      <c r="W135" s="3"/>
      <c r="X135" s="3"/>
      <c r="Y135" s="3"/>
      <c r="Z135" s="3"/>
    </row>
    <row r="136" spans="1:26" x14ac:dyDescent="0.2">
      <c r="B136" s="3" t="e">
        <f>IF(Diapers_main!#REF!="","",Diapers_main!#REF!)</f>
        <v>#REF!</v>
      </c>
      <c r="C136" s="8" t="e">
        <f>IF(Diapers_main!#REF!="","",Diapers_main!#REF!)</f>
        <v>#REF!</v>
      </c>
      <c r="H136" s="3"/>
      <c r="U136" s="3"/>
      <c r="V136" s="3"/>
      <c r="W136" s="3"/>
      <c r="X136" s="3"/>
      <c r="Y136" s="3"/>
      <c r="Z136" s="3"/>
    </row>
  </sheetData>
  <mergeCells count="3">
    <mergeCell ref="Q21:R21"/>
    <mergeCell ref="O34:P34"/>
    <mergeCell ref="Q34:R3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unka4"/>
  <dimension ref="A1:AB237"/>
  <sheetViews>
    <sheetView workbookViewId="0"/>
  </sheetViews>
  <sheetFormatPr baseColWidth="10" defaultColWidth="8.83203125" defaultRowHeight="15" x14ac:dyDescent="0.2"/>
  <cols>
    <col min="1" max="1" width="35.6640625" customWidth="1"/>
    <col min="2" max="2" width="14.6640625" style="3" customWidth="1"/>
    <col min="3" max="3" width="10.33203125" hidden="1" customWidth="1"/>
    <col min="4" max="4" width="10" customWidth="1"/>
    <col min="5" max="5" width="9.5" customWidth="1"/>
    <col min="6" max="6" width="21.5" customWidth="1"/>
    <col min="7" max="9" width="10.5" customWidth="1"/>
    <col min="10" max="11" width="9.5" customWidth="1"/>
    <col min="12" max="12" width="8.83203125" customWidth="1"/>
    <col min="13" max="13" width="20.33203125" customWidth="1"/>
    <col min="14" max="14" width="10.33203125" customWidth="1"/>
    <col min="15" max="15" width="11.5"/>
    <col min="16" max="16" width="10.5" customWidth="1"/>
    <col min="17" max="17" width="12.83203125" customWidth="1"/>
    <col min="18" max="19" width="10.33203125" customWidth="1"/>
    <col min="20" max="20" width="11.5"/>
    <col min="21" max="21" width="12.33203125" customWidth="1"/>
    <col min="22" max="22" width="11.5"/>
    <col min="23" max="23" width="10" customWidth="1"/>
    <col min="24" max="24" width="9" customWidth="1"/>
    <col min="25" max="25" width="10" customWidth="1"/>
    <col min="26" max="26" width="16.33203125" customWidth="1"/>
    <col min="27" max="27" width="10.1640625" customWidth="1"/>
    <col min="28" max="28" width="8.83203125" customWidth="1"/>
    <col min="29" max="29" width="13.5" customWidth="1"/>
    <col min="30" max="30" width="10.5" customWidth="1"/>
    <col min="31" max="32" width="8.83203125" customWidth="1"/>
    <col min="33" max="33" width="11.5"/>
    <col min="34" max="37" width="8.83203125" customWidth="1"/>
    <col min="38" max="38" width="11.83203125" customWidth="1"/>
    <col min="39" max="1025" width="8.83203125" customWidth="1"/>
  </cols>
  <sheetData>
    <row r="1" spans="1:27" ht="19" x14ac:dyDescent="0.25">
      <c r="A1" s="4" t="s">
        <v>183</v>
      </c>
      <c r="B1" s="4" t="s">
        <v>12</v>
      </c>
      <c r="C1" s="4"/>
    </row>
    <row r="2" spans="1:27" ht="19" x14ac:dyDescent="0.25">
      <c r="A2" s="5" t="s">
        <v>184</v>
      </c>
      <c r="B2" s="6" t="s">
        <v>32</v>
      </c>
      <c r="C2" s="7">
        <v>60</v>
      </c>
    </row>
    <row r="3" spans="1:27" ht="19" x14ac:dyDescent="0.25">
      <c r="A3" s="5" t="s">
        <v>15</v>
      </c>
      <c r="B3" s="9" t="s">
        <v>16</v>
      </c>
      <c r="C3" s="2">
        <v>25</v>
      </c>
    </row>
    <row r="4" spans="1:27" ht="19" x14ac:dyDescent="0.25">
      <c r="A4" s="5" t="s">
        <v>17</v>
      </c>
      <c r="B4" s="9" t="s">
        <v>16</v>
      </c>
      <c r="C4" s="2">
        <v>5</v>
      </c>
      <c r="M4" s="20" t="s">
        <v>185</v>
      </c>
      <c r="N4" s="20"/>
      <c r="O4" s="118" t="s">
        <v>186</v>
      </c>
      <c r="P4" s="119"/>
      <c r="Q4" s="119"/>
      <c r="R4" s="119"/>
      <c r="S4" s="119"/>
      <c r="T4" s="120" t="s">
        <v>187</v>
      </c>
      <c r="U4" s="369" t="s">
        <v>188</v>
      </c>
      <c r="V4" s="369"/>
      <c r="W4" s="368" t="s">
        <v>189</v>
      </c>
      <c r="X4" s="368"/>
      <c r="Y4" s="123"/>
      <c r="Z4" s="123"/>
      <c r="AA4" s="27"/>
    </row>
    <row r="5" spans="1:27" ht="16" x14ac:dyDescent="0.2">
      <c r="M5" s="21"/>
      <c r="N5" s="21"/>
      <c r="O5" s="119" t="str">
        <f>M6</f>
        <v>milk</v>
      </c>
      <c r="P5" s="119" t="str">
        <f>M7</f>
        <v>goats</v>
      </c>
      <c r="Q5" s="119" t="str">
        <f>M8</f>
        <v>manure</v>
      </c>
      <c r="R5" s="119" t="str">
        <f>M9</f>
        <v>cheeseM</v>
      </c>
      <c r="S5" s="119" t="str">
        <f>M10</f>
        <v>serum</v>
      </c>
      <c r="T5" s="124" t="s">
        <v>190</v>
      </c>
      <c r="U5" s="125" t="s">
        <v>191</v>
      </c>
      <c r="V5" s="126" t="s">
        <v>192</v>
      </c>
      <c r="W5" s="127" t="s">
        <v>193</v>
      </c>
      <c r="X5" s="127" t="s">
        <v>194</v>
      </c>
      <c r="Y5" s="123" t="s">
        <v>195</v>
      </c>
      <c r="Z5" s="123" t="s">
        <v>196</v>
      </c>
    </row>
    <row r="6" spans="1:27" x14ac:dyDescent="0.2">
      <c r="C6" s="191" t="s">
        <v>297</v>
      </c>
      <c r="D6" s="191" t="s">
        <v>298</v>
      </c>
      <c r="G6" s="370" t="s">
        <v>299</v>
      </c>
      <c r="H6" s="370"/>
      <c r="I6" s="370"/>
      <c r="J6" s="192"/>
      <c r="K6" s="192"/>
      <c r="M6" s="21" t="s">
        <v>198</v>
      </c>
      <c r="N6" s="21" t="s">
        <v>147</v>
      </c>
      <c r="O6" s="129"/>
      <c r="P6" s="129"/>
      <c r="Q6" s="129"/>
      <c r="R6" s="129" t="e">
        <f>D108</f>
        <v>#REF!</v>
      </c>
      <c r="S6" s="129"/>
      <c r="T6" s="130"/>
      <c r="U6" s="131"/>
      <c r="V6" s="131"/>
      <c r="W6" s="132"/>
      <c r="X6" s="132"/>
      <c r="Y6" s="22" t="e">
        <f>SUM(O6:X6)</f>
        <v>#REF!</v>
      </c>
      <c r="Z6" s="22" t="e">
        <f>Y6-O17</f>
        <v>#REF!</v>
      </c>
    </row>
    <row r="7" spans="1:27" ht="21" x14ac:dyDescent="0.25">
      <c r="A7" s="11" t="str">
        <f>IF(Diapers_main!A48="","",Diapers_main!A48)</f>
        <v>INPUTS - Diaper</v>
      </c>
      <c r="B7" s="8" t="e">
        <f>IF(Diapers_main!#REF!="","",Diapers_main!#REF!)</f>
        <v>#REF!</v>
      </c>
      <c r="C7" s="3" t="e">
        <f>IF(Diapers_main!#REF!="","",Diapers_main!#REF!)</f>
        <v>#REF!</v>
      </c>
      <c r="D7" t="e">
        <f>IF(Diapers_main!#REF!="","",Diapers_main!#REF!)</f>
        <v>#REF!</v>
      </c>
      <c r="G7" s="193" t="s">
        <v>300</v>
      </c>
      <c r="H7" s="194" t="s">
        <v>301</v>
      </c>
      <c r="I7" s="195" t="s">
        <v>302</v>
      </c>
      <c r="J7" s="194"/>
      <c r="K7" s="194"/>
      <c r="M7" s="21" t="s">
        <v>200</v>
      </c>
      <c r="N7" s="21" t="s">
        <v>162</v>
      </c>
      <c r="O7" s="129"/>
      <c r="P7" s="129"/>
      <c r="Q7" s="129"/>
      <c r="R7" s="129"/>
      <c r="S7" s="129"/>
      <c r="T7" s="130" t="e">
        <f>P17</f>
        <v>#REF!</v>
      </c>
      <c r="U7" s="131"/>
      <c r="V7" s="131"/>
      <c r="W7" s="132"/>
      <c r="X7" s="132"/>
      <c r="Y7" s="22" t="e">
        <f>SUM(O7:X7)</f>
        <v>#REF!</v>
      </c>
      <c r="Z7" s="22" t="e">
        <f>Y7-P17</f>
        <v>#REF!</v>
      </c>
    </row>
    <row r="8" spans="1:27" x14ac:dyDescent="0.2">
      <c r="A8" s="3" t="str">
        <f>IF(Diapers_main!A8="","",Diapers_main!A8)</f>
        <v/>
      </c>
      <c r="B8" s="8" t="str">
        <f>IF(Diapers_main!B8="","",Diapers_main!B8)</f>
        <v/>
      </c>
      <c r="C8" s="3" t="str">
        <f>IF(Diapers_main!C8="","",Diapers_main!C8)</f>
        <v/>
      </c>
      <c r="D8" t="e">
        <f>IF(Diapers_main!#REF!="","",Diapers_main!#REF!)</f>
        <v>#REF!</v>
      </c>
      <c r="F8" s="14" t="s">
        <v>21</v>
      </c>
      <c r="G8" s="196">
        <f>C11*$C$2</f>
        <v>6000000</v>
      </c>
      <c r="H8" s="16" t="e">
        <f>D$142*$C$2</f>
        <v>#REF!</v>
      </c>
      <c r="I8" s="197" t="e">
        <f>SUM(G8:H8)</f>
        <v>#REF!</v>
      </c>
      <c r="J8" s="16"/>
      <c r="K8" s="16"/>
      <c r="M8" s="21" t="s">
        <v>201</v>
      </c>
      <c r="N8" s="21" t="s">
        <v>162</v>
      </c>
      <c r="O8" s="129"/>
      <c r="P8" s="129"/>
      <c r="Q8" s="129"/>
      <c r="R8" s="129"/>
      <c r="S8" s="129"/>
      <c r="T8" s="130"/>
      <c r="U8" s="131"/>
      <c r="V8" s="131"/>
      <c r="W8" s="132" t="e">
        <f>Q15</f>
        <v>#REF!</v>
      </c>
      <c r="X8" s="132"/>
      <c r="Y8" s="22" t="e">
        <f>SUM(O8:X8)</f>
        <v>#REF!</v>
      </c>
      <c r="Z8" s="22" t="e">
        <f>Y8-Q17</f>
        <v>#REF!</v>
      </c>
    </row>
    <row r="9" spans="1:27" x14ac:dyDescent="0.2">
      <c r="A9" s="19" t="e">
        <f>IF(Diapers_main!#REF!="","",Diapers_main!#REF!)</f>
        <v>#REF!</v>
      </c>
      <c r="B9" s="8" t="str">
        <f>IF(Diapers_main!B9="","",Diapers_main!B9)</f>
        <v/>
      </c>
      <c r="C9" s="3" t="e">
        <f>IF(Diapers_main!#REF!="","",Diapers_main!#REF!)</f>
        <v>#REF!</v>
      </c>
      <c r="D9" t="e">
        <f>IF(Diapers_main!#REF!="","",Diapers_main!#REF!)</f>
        <v>#REF!</v>
      </c>
      <c r="G9" s="198"/>
      <c r="I9" s="199"/>
      <c r="M9" s="21" t="s">
        <v>303</v>
      </c>
      <c r="N9" s="21" t="s">
        <v>162</v>
      </c>
      <c r="O9" s="129"/>
      <c r="P9" s="129"/>
      <c r="Q9" s="129"/>
      <c r="R9" s="129"/>
      <c r="S9" s="129" t="e">
        <f>D228+D229</f>
        <v>#REF!</v>
      </c>
      <c r="T9" s="130"/>
      <c r="U9" s="131" t="e">
        <f>D226</f>
        <v>#REF!</v>
      </c>
      <c r="V9" s="200" t="e">
        <f>D160-D162-D230</f>
        <v>#REF!</v>
      </c>
      <c r="W9" s="132" t="e">
        <f>D215*(1-D216)</f>
        <v>#REF!</v>
      </c>
      <c r="X9" s="132" t="e">
        <f>D215*D216</f>
        <v>#REF!</v>
      </c>
      <c r="Y9" s="22" t="e">
        <f>SUM(O9:X9)</f>
        <v>#REF!</v>
      </c>
      <c r="Z9" s="22" t="e">
        <f>Y9-R17</f>
        <v>#REF!</v>
      </c>
    </row>
    <row r="10" spans="1:27" ht="15.75" customHeight="1" x14ac:dyDescent="0.2">
      <c r="A10" s="3" t="str">
        <f>IF(Diapers_main!A10="","",Diapers_main!A10)</f>
        <v/>
      </c>
      <c r="B10" s="8" t="str">
        <f>IF(Diapers_main!B10="","",Diapers_main!B10)</f>
        <v/>
      </c>
      <c r="C10" s="3" t="str">
        <f>IF(Diapers_main!C10="","",Diapers_main!C10)</f>
        <v/>
      </c>
      <c r="D10" t="e">
        <f>IF(Diapers_main!#REF!="","",Diapers_main!#REF!)</f>
        <v>#REF!</v>
      </c>
      <c r="F10" s="20" t="s">
        <v>23</v>
      </c>
      <c r="G10" s="201" t="s">
        <v>203</v>
      </c>
      <c r="H10" s="202" t="s">
        <v>303</v>
      </c>
      <c r="I10" s="203" t="s">
        <v>302</v>
      </c>
      <c r="J10" s="202"/>
      <c r="K10" s="202"/>
      <c r="M10" s="21" t="s">
        <v>304</v>
      </c>
      <c r="N10" s="21" t="s">
        <v>162</v>
      </c>
      <c r="O10" s="129"/>
      <c r="P10" s="129"/>
      <c r="Q10" s="129"/>
      <c r="R10" s="129"/>
      <c r="S10" s="129"/>
      <c r="T10" s="130"/>
      <c r="U10" s="131"/>
      <c r="V10" s="200" t="e">
        <f>D229</f>
        <v>#REF!</v>
      </c>
      <c r="W10" s="132"/>
      <c r="X10" s="132"/>
      <c r="Y10" s="22" t="e">
        <f>SUM(O10:X10)</f>
        <v>#REF!</v>
      </c>
      <c r="Z10" s="22" t="e">
        <f>Y10-S17</f>
        <v>#REF!</v>
      </c>
    </row>
    <row r="11" spans="1:27" ht="15" customHeight="1" x14ac:dyDescent="0.2">
      <c r="A11" s="21" t="str">
        <f>IF(Diapers_main!A16="","",Diapers_main!A16)</f>
        <v>Equipment price</v>
      </c>
      <c r="B11" s="24" t="str">
        <f>IF(Diapers_main!B16="","",Diapers_main!B16)</f>
        <v xml:space="preserve"> €</v>
      </c>
      <c r="C11" s="2">
        <f>IF(Diapers_main!C16="","",Diapers_main!C16)</f>
        <v>100000</v>
      </c>
      <c r="D11" s="2" t="e">
        <f>IF(Diapers_main!#REF!="","",Diapers_main!#REF!)</f>
        <v>#REF!</v>
      </c>
      <c r="F11" s="28" t="s">
        <v>206</v>
      </c>
      <c r="G11" s="142">
        <v>0</v>
      </c>
      <c r="H11" s="16"/>
      <c r="I11" s="197">
        <f t="shared" ref="I11:I16" si="0">SUM(G11:H11)</f>
        <v>0</v>
      </c>
      <c r="J11" s="16"/>
      <c r="K11" s="16"/>
      <c r="M11" s="134" t="s">
        <v>202</v>
      </c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135"/>
      <c r="Z11" s="21"/>
    </row>
    <row r="12" spans="1:27" s="27" customFormat="1" ht="15.75" customHeight="1" x14ac:dyDescent="0.2">
      <c r="A12" s="30" t="str">
        <f>IF(Diapers_main!A19="","",Diapers_main!A19)</f>
        <v>Inlays, used one day</v>
      </c>
      <c r="B12" s="24" t="str">
        <f>IF(Diapers_main!B19="","",Diapers_main!B19)</f>
        <v>pieces/baby</v>
      </c>
      <c r="C12" s="144">
        <f>IF(Diapers_main!C19="","",Diapers_main!C19)</f>
        <v>6.6666666599999997</v>
      </c>
      <c r="D12" s="144" t="e">
        <f>IF(Diapers_main!#REF!="","",Diapers_main!#REF!)</f>
        <v>#REF!</v>
      </c>
      <c r="F12" s="28" t="s">
        <v>209</v>
      </c>
      <c r="G12" s="142" t="e">
        <f>D128</f>
        <v>#REF!</v>
      </c>
      <c r="H12" s="16"/>
      <c r="I12" s="197" t="e">
        <f t="shared" si="0"/>
        <v>#REF!</v>
      </c>
      <c r="J12" s="16"/>
      <c r="K12" s="16"/>
      <c r="M12" s="21" t="s">
        <v>204</v>
      </c>
      <c r="N12" s="21" t="s">
        <v>147</v>
      </c>
      <c r="O12" s="137" t="e">
        <f>D108</f>
        <v>#REF!</v>
      </c>
      <c r="P12" s="137"/>
      <c r="Q12" s="137"/>
      <c r="R12" s="137"/>
      <c r="S12" s="137"/>
      <c r="T12" s="138"/>
      <c r="U12" s="139"/>
      <c r="V12" s="139"/>
      <c r="W12" s="140"/>
      <c r="X12" s="140"/>
      <c r="Y12" s="141" t="e">
        <f>SUM(O12:X12)</f>
        <v>#REF!</v>
      </c>
    </row>
    <row r="13" spans="1:27" ht="16.5" customHeight="1" x14ac:dyDescent="0.2">
      <c r="A13" s="21" t="str">
        <f>IF(Diapers_main!A17="","",Diapers_main!A17)</f>
        <v>lifetime</v>
      </c>
      <c r="B13" s="24" t="str">
        <f>IF(Diapers_main!B17="","",Diapers_main!B17)</f>
        <v>years</v>
      </c>
      <c r="C13" s="2">
        <f>IF(Diapers_main!C17="","",Diapers_main!C17)</f>
        <v>10</v>
      </c>
      <c r="D13" s="2" t="e">
        <f>IF(Diapers_main!#REF!="","",Diapers_main!#REF!)</f>
        <v>#REF!</v>
      </c>
      <c r="F13" s="28" t="s">
        <v>211</v>
      </c>
      <c r="G13" s="142" t="e">
        <f>D119</f>
        <v>#REF!</v>
      </c>
      <c r="H13" s="16"/>
      <c r="I13" s="197" t="e">
        <f t="shared" si="0"/>
        <v>#REF!</v>
      </c>
      <c r="J13" s="16"/>
      <c r="K13" s="16"/>
      <c r="M13" s="21" t="s">
        <v>207</v>
      </c>
      <c r="N13" s="21" t="s">
        <v>162</v>
      </c>
      <c r="O13" s="137"/>
      <c r="P13" s="143" t="e">
        <f>D128</f>
        <v>#REF!</v>
      </c>
      <c r="Q13" s="137"/>
      <c r="R13" s="137"/>
      <c r="S13" s="137"/>
      <c r="T13" s="138"/>
      <c r="U13" s="139"/>
      <c r="V13" s="139"/>
      <c r="W13" s="140"/>
      <c r="X13" s="140"/>
      <c r="Y13" s="141" t="e">
        <f>SUM(O13:X13)</f>
        <v>#REF!</v>
      </c>
    </row>
    <row r="14" spans="1:27" x14ac:dyDescent="0.2">
      <c r="A14" s="21" t="str">
        <f>IF(Diapers_main!A23="","",Diapers_main!A23)</f>
        <v>loan ratio</v>
      </c>
      <c r="B14" s="24" t="str">
        <f>IF(Diapers_main!B23="","",Diapers_main!B23)</f>
        <v>%</v>
      </c>
      <c r="C14" s="2">
        <f>IF(Diapers_main!C23="","",Diapers_main!C23)</f>
        <v>0</v>
      </c>
      <c r="D14" s="2" t="e">
        <f>IF(Diapers_main!#REF!="","",Diapers_main!#REF!)</f>
        <v>#REF!</v>
      </c>
      <c r="F14" s="28" t="s">
        <v>212</v>
      </c>
      <c r="G14" s="142" t="e">
        <f>D120</f>
        <v>#REF!</v>
      </c>
      <c r="H14" s="16" t="e">
        <f>D219+D220</f>
        <v>#REF!</v>
      </c>
      <c r="I14" s="197" t="e">
        <f t="shared" si="0"/>
        <v>#REF!</v>
      </c>
      <c r="J14" s="16"/>
      <c r="K14" s="16"/>
      <c r="M14" s="21" t="s">
        <v>305</v>
      </c>
      <c r="N14" s="21" t="s">
        <v>162</v>
      </c>
      <c r="O14" s="137"/>
      <c r="P14" s="137"/>
      <c r="Q14" s="137"/>
      <c r="R14" s="137"/>
      <c r="S14" s="137"/>
      <c r="T14" s="138"/>
      <c r="U14" s="139"/>
      <c r="V14" s="139"/>
      <c r="W14" s="140"/>
      <c r="X14" s="140"/>
      <c r="Y14" s="141">
        <f>SUM(O14:X14)</f>
        <v>0</v>
      </c>
    </row>
    <row r="15" spans="1:27" x14ac:dyDescent="0.2">
      <c r="A15" s="21" t="str">
        <f>IF(Diapers_main!A24="","",Diapers_main!A24)</f>
        <v xml:space="preserve">Monthly interest </v>
      </c>
      <c r="B15" s="24" t="str">
        <f>IF(Diapers_main!B24="","",Diapers_main!B24)</f>
        <v xml:space="preserve"> €</v>
      </c>
      <c r="C15" s="37">
        <f>IF(Diapers_main!C24="","",Diapers_main!C24)</f>
        <v>0</v>
      </c>
      <c r="D15" s="37" t="e">
        <f>IF(Diapers_main!#REF!="","",Diapers_main!#REF!)</f>
        <v>#REF!</v>
      </c>
      <c r="E15" s="27"/>
      <c r="F15" s="31" t="s">
        <v>215</v>
      </c>
      <c r="G15" s="142" t="e">
        <f>D120</f>
        <v>#REF!</v>
      </c>
      <c r="H15" s="16" t="e">
        <f>D232</f>
        <v>#REF!</v>
      </c>
      <c r="I15" s="197" t="e">
        <f t="shared" si="0"/>
        <v>#REF!</v>
      </c>
      <c r="J15" s="16"/>
      <c r="K15" s="16"/>
      <c r="M15" s="21" t="s">
        <v>210</v>
      </c>
      <c r="N15" s="21" t="s">
        <v>162</v>
      </c>
      <c r="O15" s="137"/>
      <c r="P15" s="137"/>
      <c r="Q15" s="137" t="e">
        <f>D117</f>
        <v>#REF!</v>
      </c>
      <c r="R15" s="137"/>
      <c r="S15" s="137"/>
      <c r="T15" s="138"/>
      <c r="U15" s="139"/>
      <c r="V15" s="139"/>
      <c r="W15" s="140"/>
      <c r="X15" s="140"/>
      <c r="Y15" s="141" t="e">
        <f>SUM(O15:X15)</f>
        <v>#REF!</v>
      </c>
    </row>
    <row r="16" spans="1:27" x14ac:dyDescent="0.2">
      <c r="A16" s="21" t="str">
        <f>IF(Diapers_main!A25="","",Diapers_main!A25)</f>
        <v>loan repayment (principal payment)</v>
      </c>
      <c r="B16" s="24" t="str">
        <f>IF(Diapers_main!B25="","",Diapers_main!B25)</f>
        <v xml:space="preserve"> €</v>
      </c>
      <c r="C16" s="21">
        <f>IF(Diapers_main!C25="","",Diapers_main!C25)</f>
        <v>0</v>
      </c>
      <c r="D16" s="21" t="e">
        <f>IF(Diapers_main!#REF!="","",Diapers_main!#REF!)</f>
        <v>#REF!</v>
      </c>
      <c r="F16" s="31" t="s">
        <v>306</v>
      </c>
      <c r="G16" s="142" t="e">
        <f>D121</f>
        <v>#REF!</v>
      </c>
      <c r="H16" s="16" t="e">
        <f>D233</f>
        <v>#REF!</v>
      </c>
      <c r="I16" s="197" t="e">
        <f t="shared" si="0"/>
        <v>#REF!</v>
      </c>
      <c r="J16" s="35"/>
      <c r="K16" s="35"/>
      <c r="M16" s="21" t="s">
        <v>216</v>
      </c>
      <c r="N16" s="21" t="s">
        <v>147</v>
      </c>
      <c r="O16" s="137"/>
      <c r="P16" s="137"/>
      <c r="Q16" s="137"/>
      <c r="R16" s="137" t="e">
        <f>D160</f>
        <v>#REF!</v>
      </c>
      <c r="S16" s="137"/>
      <c r="T16" s="138"/>
      <c r="U16" s="139"/>
      <c r="V16" s="139"/>
      <c r="W16" s="140"/>
      <c r="X16" s="140"/>
      <c r="Y16" s="141" t="e">
        <f>SUM(O16:X16)</f>
        <v>#REF!</v>
      </c>
    </row>
    <row r="17" spans="1:26" x14ac:dyDescent="0.2">
      <c r="A17" t="e">
        <f>IF(Diapers_main!#REF!="","",Diapers_main!#REF!)</f>
        <v>#REF!</v>
      </c>
      <c r="B17" s="3" t="e">
        <f>IF(Diapers_main!#REF!="","",Diapers_main!#REF!)</f>
        <v>#REF!</v>
      </c>
      <c r="C17" t="e">
        <f>IF(Diapers_main!#REF!="","",Diapers_main!#REF!)</f>
        <v>#REF!</v>
      </c>
      <c r="D17" t="e">
        <f>IF(Diapers_main!#REF!="","",Diapers_main!#REF!)</f>
        <v>#REF!</v>
      </c>
      <c r="F17" s="36" t="s">
        <v>35</v>
      </c>
      <c r="G17" s="147" t="e">
        <f>SUM(G11:G16)</f>
        <v>#REF!</v>
      </c>
      <c r="H17" s="204" t="e">
        <f>SUM(H11:H16)</f>
        <v>#REF!</v>
      </c>
      <c r="I17" s="204" t="e">
        <f>SUM(I11:I16)</f>
        <v>#REF!</v>
      </c>
      <c r="J17" s="205"/>
      <c r="K17" s="205"/>
      <c r="M17" s="135" t="s">
        <v>195</v>
      </c>
      <c r="N17" s="206" t="s">
        <v>162</v>
      </c>
      <c r="O17" s="146" t="e">
        <f>SUM(O6:O16)</f>
        <v>#REF!</v>
      </c>
      <c r="P17" s="146" t="e">
        <f>SUM(P6:P16)</f>
        <v>#REF!</v>
      </c>
      <c r="Q17" s="146" t="e">
        <f>SUM(Q6:Q16)</f>
        <v>#REF!</v>
      </c>
      <c r="R17" s="146" t="e">
        <f>SUM(R6:R16)</f>
        <v>#REF!</v>
      </c>
      <c r="S17" s="146" t="e">
        <f>SUM(S6:S16)</f>
        <v>#REF!</v>
      </c>
      <c r="T17" s="146">
        <f>SUM(T16:T16)</f>
        <v>0</v>
      </c>
      <c r="U17" s="146" t="e">
        <f>SUM(U6:U16)</f>
        <v>#REF!</v>
      </c>
      <c r="V17" s="146" t="e">
        <f>SUM(V6:V16)</f>
        <v>#REF!</v>
      </c>
      <c r="W17" s="146" t="e">
        <f>SUM(W6:W16)</f>
        <v>#REF!</v>
      </c>
      <c r="X17" s="146" t="e">
        <f>SUM(X6:X16)</f>
        <v>#REF!</v>
      </c>
      <c r="Y17" s="146" t="e">
        <f>SUM(Y6:Y16)</f>
        <v>#REF!</v>
      </c>
      <c r="Z17" s="146" t="e">
        <f>SUM(Y6:Y10)</f>
        <v>#REF!</v>
      </c>
    </row>
    <row r="18" spans="1:26" x14ac:dyDescent="0.2">
      <c r="A18" s="152" t="e">
        <f>IF(Diapers_main!#REF!="","",Diapers_main!#REF!)</f>
        <v>#REF!</v>
      </c>
      <c r="B18" s="153" t="e">
        <f>IF(Diapers_main!#REF!="","",Diapers_main!#REF!)</f>
        <v>#REF!</v>
      </c>
      <c r="C18" s="42" t="e">
        <f>IF(Diapers_main!#REF!="","",Diapers_main!#REF!)</f>
        <v>#REF!</v>
      </c>
      <c r="D18" s="42" t="e">
        <f>IF(Diapers_main!#REF!="","",Diapers_main!#REF!)</f>
        <v>#REF!</v>
      </c>
      <c r="F18" s="21" t="s">
        <v>219</v>
      </c>
      <c r="G18" s="142" t="e">
        <f>D31</f>
        <v>#REF!</v>
      </c>
      <c r="H18" s="207" t="e">
        <f>D164</f>
        <v>#REF!</v>
      </c>
      <c r="I18" s="208" t="e">
        <f>SUM(G18:H18)</f>
        <v>#REF!</v>
      </c>
      <c r="J18" s="16"/>
      <c r="K18" s="16"/>
      <c r="M18" s="134" t="s">
        <v>213</v>
      </c>
    </row>
    <row r="19" spans="1:26" x14ac:dyDescent="0.2">
      <c r="A19" s="152" t="e">
        <f>IF(Diapers_main!#REF!="","",Diapers_main!#REF!)</f>
        <v>#REF!</v>
      </c>
      <c r="B19" s="153" t="e">
        <f>IF(Diapers_main!#REF!="","",Diapers_main!#REF!)</f>
        <v>#REF!</v>
      </c>
      <c r="C19" s="99" t="e">
        <f>IF(Diapers_main!#REF!="","",Diapers_main!#REF!)</f>
        <v>#REF!</v>
      </c>
      <c r="D19" s="99" t="e">
        <f>IF(Diapers_main!#REF!="","",Diapers_main!#REF!)</f>
        <v>#REF!</v>
      </c>
      <c r="F19" s="21" t="s">
        <v>307</v>
      </c>
      <c r="G19" s="142" t="e">
        <f>D76</f>
        <v>#REF!</v>
      </c>
      <c r="H19" s="16" t="e">
        <f>D177+D155</f>
        <v>#REF!</v>
      </c>
      <c r="I19" s="197" t="e">
        <f>SUM(G19:H19)</f>
        <v>#REF!</v>
      </c>
      <c r="J19" s="16"/>
      <c r="K19" s="16"/>
      <c r="M19" s="40" t="s">
        <v>216</v>
      </c>
      <c r="N19" s="41" t="s">
        <v>147</v>
      </c>
      <c r="O19" s="41" t="e">
        <f>D29</f>
        <v>#REF!</v>
      </c>
      <c r="R19" s="209" t="e">
        <f>D160</f>
        <v>#REF!</v>
      </c>
    </row>
    <row r="20" spans="1:26" x14ac:dyDescent="0.2">
      <c r="A20" s="152" t="str">
        <f>IF(Diapers_main!A26="","",Diapers_main!A26)</f>
        <v/>
      </c>
      <c r="B20" s="153" t="str">
        <f>IF(Diapers_main!B26="","",Diapers_main!B26)</f>
        <v/>
      </c>
      <c r="C20" s="152" t="str">
        <f>IF(Diapers_main!C26="","",Diapers_main!C26)</f>
        <v/>
      </c>
      <c r="D20" s="152" t="e">
        <f>IF(Diapers_main!#REF!="","",Diapers_main!#REF!)</f>
        <v>#REF!</v>
      </c>
      <c r="F20" s="21" t="s">
        <v>224</v>
      </c>
      <c r="G20" s="142" t="e">
        <f>D81</f>
        <v>#REF!</v>
      </c>
      <c r="H20" s="16" t="e">
        <f>D183</f>
        <v>#REF!</v>
      </c>
      <c r="I20" s="197" t="e">
        <f>SUM(G20:H20)</f>
        <v>#REF!</v>
      </c>
      <c r="J20" s="210"/>
      <c r="K20" s="210"/>
      <c r="M20" s="148" t="s">
        <v>218</v>
      </c>
      <c r="N20" s="149" t="s">
        <v>162</v>
      </c>
      <c r="O20" s="211" t="e">
        <f>D57</f>
        <v>#REF!</v>
      </c>
      <c r="R20" s="211" t="e">
        <f>D164*D215</f>
        <v>#REF!</v>
      </c>
    </row>
    <row r="21" spans="1:26" x14ac:dyDescent="0.2">
      <c r="A21" s="152" t="str">
        <f>IF(Diapers_main!A99="","",Diapers_main!A99)</f>
        <v>Room rent</v>
      </c>
      <c r="B21" s="153" t="str">
        <f>IF(Diapers_main!B99="","",Diapers_main!B99)</f>
        <v xml:space="preserve"> €</v>
      </c>
      <c r="C21" s="114">
        <f>IF(Diapers_main!C99="","",Diapers_main!C99)</f>
        <v>2000</v>
      </c>
      <c r="D21" s="114" t="e">
        <f>IF(Diapers_main!#REF!="","",Diapers_main!#REF!)</f>
        <v>#REF!</v>
      </c>
      <c r="F21" s="47" t="s">
        <v>49</v>
      </c>
      <c r="G21" s="154" t="e">
        <f>SUM(G18:G20)</f>
        <v>#REF!</v>
      </c>
      <c r="H21" s="212" t="e">
        <f>SUM(H18:H20)</f>
        <v>#REF!</v>
      </c>
      <c r="I21" s="213" t="e">
        <f>SUM(I18:I20)</f>
        <v>#REF!</v>
      </c>
      <c r="J21" s="78"/>
      <c r="K21" s="78"/>
      <c r="M21" s="150" t="s">
        <v>43</v>
      </c>
      <c r="N21" s="66" t="s">
        <v>220</v>
      </c>
      <c r="O21" s="151" t="e">
        <f>D95</f>
        <v>#REF!</v>
      </c>
      <c r="R21" s="151" t="e">
        <f>D197</f>
        <v>#REF!</v>
      </c>
    </row>
    <row r="22" spans="1:26" x14ac:dyDescent="0.2">
      <c r="A22" s="152" t="e">
        <f>IF(Diapers_main!#REF!="","",Diapers_main!#REF!)</f>
        <v>#REF!</v>
      </c>
      <c r="B22" s="153" t="e">
        <f>IF(Diapers_main!#REF!="","",Diapers_main!#REF!)</f>
        <v>#REF!</v>
      </c>
      <c r="C22" s="152" t="e">
        <f>IF(Diapers_main!#REF!="","",Diapers_main!#REF!)</f>
        <v>#REF!</v>
      </c>
      <c r="D22" s="152" t="e">
        <f>IF(Diapers_main!#REF!="","",Diapers_main!#REF!)</f>
        <v>#REF!</v>
      </c>
      <c r="E22" s="27"/>
      <c r="F22" s="52" t="s">
        <v>50</v>
      </c>
      <c r="G22" s="155" t="e">
        <f>G17-G21</f>
        <v>#REF!</v>
      </c>
      <c r="H22" s="78" t="e">
        <f>H17-H21</f>
        <v>#REF!</v>
      </c>
      <c r="I22" s="214" t="e">
        <f>I17-I21</f>
        <v>#REF!</v>
      </c>
      <c r="J22" s="205"/>
      <c r="K22" s="205"/>
      <c r="M22" s="52" t="s">
        <v>55</v>
      </c>
      <c r="N22" s="48" t="s">
        <v>56</v>
      </c>
      <c r="O22" s="48" t="e">
        <f>D88</f>
        <v>#REF!</v>
      </c>
      <c r="R22" s="215" t="e">
        <f>D190</f>
        <v>#REF!</v>
      </c>
    </row>
    <row r="23" spans="1:26" x14ac:dyDescent="0.2">
      <c r="A23" t="e">
        <f>IF(Diapers_main!#REF!="","",Diapers_main!#REF!)</f>
        <v>#REF!</v>
      </c>
      <c r="B23" s="3" t="e">
        <f>IF(Diapers_main!#REF!="","",Diapers_main!#REF!)</f>
        <v>#REF!</v>
      </c>
      <c r="C23" t="e">
        <f>IF(Diapers_main!#REF!="","",Diapers_main!#REF!)</f>
        <v>#REF!</v>
      </c>
      <c r="D23" t="e">
        <f>IF(Diapers_main!#REF!="","",Diapers_main!#REF!)</f>
        <v>#REF!</v>
      </c>
      <c r="F23" s="56" t="s">
        <v>230</v>
      </c>
      <c r="G23" s="142" t="e">
        <f>D15</f>
        <v>#REF!</v>
      </c>
      <c r="H23" s="29" t="e">
        <f>D146</f>
        <v>#REF!</v>
      </c>
      <c r="I23" s="208" t="e">
        <f t="shared" ref="I23:I30" si="1">SUM(G23:H23)</f>
        <v>#REF!</v>
      </c>
      <c r="J23" s="16"/>
      <c r="K23" s="16"/>
    </row>
    <row r="24" spans="1:26" x14ac:dyDescent="0.2">
      <c r="A24" s="38" t="str">
        <f>IF(Diapers_main!A50="","",Diapers_main!A50)</f>
        <v>Variable costs</v>
      </c>
      <c r="B24" s="3" t="e">
        <f>IF(Diapers_main!#REF!="","",Diapers_main!#REF!)</f>
        <v>#REF!</v>
      </c>
      <c r="C24" t="e">
        <f>IF(Diapers_main!#REF!="","",Diapers_main!#REF!)</f>
        <v>#REF!</v>
      </c>
      <c r="D24" t="e">
        <f>IF(Diapers_main!#REF!="","",Diapers_main!#REF!)</f>
        <v>#REF!</v>
      </c>
      <c r="F24" s="56" t="s">
        <v>61</v>
      </c>
      <c r="G24" s="142" t="e">
        <f>D12/$C$13/12</f>
        <v>#REF!</v>
      </c>
      <c r="H24" s="133" t="e">
        <f>H8/D144/12</f>
        <v>#REF!</v>
      </c>
      <c r="I24" s="197" t="e">
        <f t="shared" si="1"/>
        <v>#REF!</v>
      </c>
      <c r="J24" s="16"/>
      <c r="K24" s="16"/>
    </row>
    <row r="25" spans="1:26" ht="14.25" customHeight="1" x14ac:dyDescent="0.2">
      <c r="A25" t="e">
        <f>IF(Diapers_main!#REF!="","",Diapers_main!#REF!)</f>
        <v>#REF!</v>
      </c>
      <c r="B25" s="3" t="str">
        <f>IF(Diapers_main!B50="","",Diapers_main!B50)</f>
        <v/>
      </c>
      <c r="C25" t="str">
        <f>IF(Diapers_main!C50="","",Diapers_main!C50)</f>
        <v/>
      </c>
      <c r="D25" t="e">
        <f>IF(Diapers_main!#REF!="","",Diapers_main!#REF!)</f>
        <v>#REF!</v>
      </c>
      <c r="E25" s="27"/>
      <c r="F25" s="57" t="s">
        <v>232</v>
      </c>
      <c r="G25" s="142" t="e">
        <f>D22</f>
        <v>#REF!</v>
      </c>
      <c r="I25" s="197" t="e">
        <f t="shared" si="1"/>
        <v>#REF!</v>
      </c>
      <c r="J25" s="16"/>
      <c r="K25" s="16"/>
      <c r="M25" s="20" t="s">
        <v>227</v>
      </c>
      <c r="N25" s="21"/>
      <c r="O25" s="118" t="s">
        <v>186</v>
      </c>
      <c r="P25" s="119"/>
      <c r="Q25" s="119"/>
      <c r="R25" s="119"/>
      <c r="S25" s="119"/>
      <c r="T25" s="156" t="s">
        <v>187</v>
      </c>
      <c r="U25" s="121" t="s">
        <v>188</v>
      </c>
      <c r="V25" s="121"/>
      <c r="W25" s="368" t="s">
        <v>189</v>
      </c>
      <c r="X25" s="368"/>
      <c r="Y25" s="123"/>
    </row>
    <row r="26" spans="1:26" ht="15" customHeight="1" x14ac:dyDescent="0.2">
      <c r="A26" s="39" t="str">
        <f>IF(Diapers_main!A52="","",Diapers_main!A52)</f>
        <v>MATERIAL NEED</v>
      </c>
      <c r="B26" s="8" t="str">
        <f>IF(Diapers_main!B52="","",Diapers_main!B52)</f>
        <v/>
      </c>
      <c r="C26" s="3" t="str">
        <f>IF(Diapers_main!C52="","",Diapers_main!C52)</f>
        <v/>
      </c>
      <c r="D26" s="3" t="e">
        <f>IF(Diapers_main!#REF!="","",Diapers_main!#REF!)</f>
        <v>#REF!</v>
      </c>
      <c r="F26" s="57" t="s">
        <v>40</v>
      </c>
      <c r="G26" s="142" t="e">
        <f>D90</f>
        <v>#REF!</v>
      </c>
      <c r="H26" s="196" t="e">
        <f>D197</f>
        <v>#REF!</v>
      </c>
      <c r="I26" s="197" t="e">
        <f t="shared" si="1"/>
        <v>#REF!</v>
      </c>
      <c r="J26" s="29"/>
      <c r="K26" s="29"/>
      <c r="M26" s="21"/>
      <c r="N26" s="21"/>
      <c r="O26" s="119" t="str">
        <f t="shared" ref="O26:X26" si="2">O42</f>
        <v>milk</v>
      </c>
      <c r="P26" s="119" t="str">
        <f t="shared" si="2"/>
        <v>goats</v>
      </c>
      <c r="Q26" s="119" t="str">
        <f t="shared" si="2"/>
        <v>manure</v>
      </c>
      <c r="R26" s="119" t="str">
        <f t="shared" si="2"/>
        <v>cheeseM</v>
      </c>
      <c r="S26" s="119" t="str">
        <f t="shared" si="2"/>
        <v>serum</v>
      </c>
      <c r="T26" s="156" t="str">
        <f t="shared" si="2"/>
        <v>Slaughter h.</v>
      </c>
      <c r="U26" s="125" t="str">
        <f t="shared" si="2"/>
        <v>Natural</v>
      </c>
      <c r="V26" s="125" t="str">
        <f t="shared" si="2"/>
        <v>Real</v>
      </c>
      <c r="W26" s="127" t="str">
        <f t="shared" si="2"/>
        <v>Local</v>
      </c>
      <c r="X26" s="127" t="str">
        <f t="shared" si="2"/>
        <v>Export</v>
      </c>
      <c r="Y26" s="123" t="s">
        <v>195</v>
      </c>
      <c r="Z26" t="s">
        <v>231</v>
      </c>
    </row>
    <row r="27" spans="1:26" ht="15.75" customHeight="1" x14ac:dyDescent="0.2">
      <c r="A27" t="str">
        <f>IF(Diapers_main!A53="","",Diapers_main!A53)</f>
        <v xml:space="preserve">      Cellulose for inlays</v>
      </c>
      <c r="B27" s="8" t="str">
        <f>IF(Diapers_main!B53="","",Diapers_main!B53)</f>
        <v/>
      </c>
      <c r="C27" s="3" t="str">
        <f>IF(Diapers_main!C53="","",Diapers_main!C53)</f>
        <v/>
      </c>
      <c r="D27" s="3" t="e">
        <f>IF(Diapers_main!#REF!="","",Diapers_main!#REF!)</f>
        <v>#REF!</v>
      </c>
      <c r="F27" s="57" t="s">
        <v>42</v>
      </c>
      <c r="G27" s="142" t="e">
        <f>D95</f>
        <v>#REF!</v>
      </c>
      <c r="H27" s="216" t="e">
        <f>D202</f>
        <v>#REF!</v>
      </c>
      <c r="I27" s="216" t="e">
        <f t="shared" si="1"/>
        <v>#REF!</v>
      </c>
      <c r="J27" s="16"/>
      <c r="K27" s="16"/>
      <c r="M27" s="21" t="str">
        <f t="shared" ref="M27:M37" si="3">M6</f>
        <v>milk</v>
      </c>
      <c r="N27" s="24" t="s">
        <v>48</v>
      </c>
      <c r="O27" s="156" t="str">
        <f t="shared" ref="O27:X27" si="4">IF(O6="","",O6*O43)</f>
        <v/>
      </c>
      <c r="P27" s="156" t="str">
        <f t="shared" si="4"/>
        <v/>
      </c>
      <c r="Q27" s="156" t="str">
        <f t="shared" si="4"/>
        <v/>
      </c>
      <c r="R27" s="156" t="e">
        <f t="shared" si="4"/>
        <v>#REF!</v>
      </c>
      <c r="S27" s="156" t="str">
        <f t="shared" si="4"/>
        <v/>
      </c>
      <c r="T27" s="156" t="str">
        <f t="shared" si="4"/>
        <v/>
      </c>
      <c r="U27" s="156" t="str">
        <f t="shared" si="4"/>
        <v/>
      </c>
      <c r="V27" s="156" t="str">
        <f t="shared" si="4"/>
        <v/>
      </c>
      <c r="W27" s="156" t="str">
        <f t="shared" si="4"/>
        <v/>
      </c>
      <c r="X27" s="156" t="str">
        <f t="shared" si="4"/>
        <v/>
      </c>
      <c r="Y27" s="158" t="e">
        <f>SUM(O27:X27)</f>
        <v>#REF!</v>
      </c>
      <c r="Z27" s="16" t="e">
        <f>Y27*12</f>
        <v>#REF!</v>
      </c>
    </row>
    <row r="28" spans="1:26" ht="14.25" customHeight="1" x14ac:dyDescent="0.2">
      <c r="A28" s="40" t="str">
        <f>IF(Diapers_main!A54="","",Diapers_main!A54)</f>
        <v xml:space="preserve">Material cost </v>
      </c>
      <c r="B28" s="41" t="str">
        <f>IF(Diapers_main!B54="","",Diapers_main!B54)</f>
        <v>€/1000 d.</v>
      </c>
      <c r="C28" s="107">
        <f>IF(Diapers_main!C54="","",Diapers_main!C54)</f>
        <v>150</v>
      </c>
      <c r="D28" s="107" t="e">
        <f>IF(Diapers_main!#REF!="","",Diapers_main!#REF!)</f>
        <v>#REF!</v>
      </c>
      <c r="F28" s="57" t="s">
        <v>234</v>
      </c>
      <c r="G28" s="142" t="e">
        <f>D36</f>
        <v>#REF!</v>
      </c>
      <c r="I28" s="197" t="e">
        <f t="shared" si="1"/>
        <v>#REF!</v>
      </c>
      <c r="J28" s="16"/>
      <c r="K28" s="16"/>
      <c r="M28" s="21" t="str">
        <f t="shared" si="3"/>
        <v>goats</v>
      </c>
      <c r="N28" s="24" t="s">
        <v>48</v>
      </c>
      <c r="O28" s="156" t="str">
        <f t="shared" ref="O28:X28" si="5">IF(O7="","",O7*O44)</f>
        <v/>
      </c>
      <c r="P28" s="156" t="str">
        <f t="shared" si="5"/>
        <v/>
      </c>
      <c r="Q28" s="156" t="str">
        <f t="shared" si="5"/>
        <v/>
      </c>
      <c r="R28" s="156" t="str">
        <f t="shared" si="5"/>
        <v/>
      </c>
      <c r="S28" s="156" t="str">
        <f t="shared" si="5"/>
        <v/>
      </c>
      <c r="T28" s="156" t="e">
        <f t="shared" si="5"/>
        <v>#REF!</v>
      </c>
      <c r="U28" s="156" t="str">
        <f t="shared" si="5"/>
        <v/>
      </c>
      <c r="V28" s="156" t="str">
        <f t="shared" si="5"/>
        <v/>
      </c>
      <c r="W28" s="156" t="str">
        <f t="shared" si="5"/>
        <v/>
      </c>
      <c r="X28" s="156" t="str">
        <f t="shared" si="5"/>
        <v/>
      </c>
      <c r="Y28" s="158" t="e">
        <f>SUM(O28:X28)</f>
        <v>#REF!</v>
      </c>
      <c r="Z28" s="16" t="e">
        <f>Y28*12</f>
        <v>#REF!</v>
      </c>
    </row>
    <row r="29" spans="1:26" x14ac:dyDescent="0.2">
      <c r="A29" s="40" t="str">
        <f>IF(Diapers_main!A55="","",Diapers_main!A55)</f>
        <v>Total material cost</v>
      </c>
      <c r="B29" s="41" t="str">
        <f>IF(Diapers_main!B55="","",Diapers_main!B55)</f>
        <v>€</v>
      </c>
      <c r="C29" s="40">
        <f>IF(Diapers_main!C55="","",Diapers_main!C55)</f>
        <v>2999.9999969999999</v>
      </c>
      <c r="D29" s="40" t="e">
        <f>IF(Diapers_main!#REF!="","",Diapers_main!#REF!)</f>
        <v>#REF!</v>
      </c>
      <c r="F29" s="57" t="s">
        <v>236</v>
      </c>
      <c r="G29" s="142" t="e">
        <f>D81</f>
        <v>#REF!</v>
      </c>
      <c r="H29" s="16" t="e">
        <f>D207</f>
        <v>#REF!</v>
      </c>
      <c r="I29" s="197" t="e">
        <f t="shared" si="1"/>
        <v>#REF!</v>
      </c>
      <c r="J29" s="16"/>
      <c r="K29" s="16"/>
      <c r="M29" s="21" t="str">
        <f t="shared" si="3"/>
        <v>manure</v>
      </c>
      <c r="N29" s="24" t="s">
        <v>48</v>
      </c>
      <c r="O29" s="156" t="str">
        <f t="shared" ref="O29:X29" si="6">IF(O8="","",O8*O45)</f>
        <v/>
      </c>
      <c r="P29" s="156" t="str">
        <f t="shared" si="6"/>
        <v/>
      </c>
      <c r="Q29" s="156" t="str">
        <f t="shared" si="6"/>
        <v/>
      </c>
      <c r="R29" s="156" t="str">
        <f t="shared" si="6"/>
        <v/>
      </c>
      <c r="S29" s="156" t="str">
        <f t="shared" si="6"/>
        <v/>
      </c>
      <c r="T29" s="156" t="str">
        <f t="shared" si="6"/>
        <v/>
      </c>
      <c r="U29" s="156" t="str">
        <f t="shared" si="6"/>
        <v/>
      </c>
      <c r="V29" s="156" t="str">
        <f t="shared" si="6"/>
        <v/>
      </c>
      <c r="W29" s="156" t="e">
        <f t="shared" si="6"/>
        <v>#REF!</v>
      </c>
      <c r="X29" s="156" t="str">
        <f t="shared" si="6"/>
        <v/>
      </c>
      <c r="Y29" s="158" t="e">
        <f>SUM(O29:X29)</f>
        <v>#REF!</v>
      </c>
      <c r="Z29" s="16" t="e">
        <f>Y29*12</f>
        <v>#REF!</v>
      </c>
    </row>
    <row r="30" spans="1:26" x14ac:dyDescent="0.2">
      <c r="A30" s="40" t="e">
        <f>IF(Diapers_main!#REF!="","",Diapers_main!#REF!)</f>
        <v>#REF!</v>
      </c>
      <c r="B30" s="41" t="e">
        <f>IF(Diapers_main!#REF!="","",Diapers_main!#REF!)</f>
        <v>#REF!</v>
      </c>
      <c r="C30" s="114" t="e">
        <f>IF(Diapers_main!#REF!="","",Diapers_main!#REF!)</f>
        <v>#REF!</v>
      </c>
      <c r="D30" s="114" t="e">
        <f>IF(Diapers_main!#REF!="","",Diapers_main!#REF!)</f>
        <v>#REF!</v>
      </c>
      <c r="F30" s="57" t="s">
        <v>238</v>
      </c>
      <c r="G30" s="142"/>
      <c r="H30" s="16"/>
      <c r="I30" s="197">
        <f t="shared" si="1"/>
        <v>0</v>
      </c>
      <c r="J30" s="217"/>
      <c r="K30" s="217"/>
      <c r="M30" s="21" t="str">
        <f t="shared" si="3"/>
        <v>cheeseM</v>
      </c>
      <c r="N30" s="24" t="s">
        <v>48</v>
      </c>
      <c r="O30" s="156" t="str">
        <f t="shared" ref="O30:X30" si="7">IF(O9="","",O9*O46)</f>
        <v/>
      </c>
      <c r="P30" s="156" t="str">
        <f t="shared" si="7"/>
        <v/>
      </c>
      <c r="Q30" s="156" t="str">
        <f t="shared" si="7"/>
        <v/>
      </c>
      <c r="R30" s="156" t="str">
        <f t="shared" si="7"/>
        <v/>
      </c>
      <c r="S30" s="156" t="e">
        <f t="shared" si="7"/>
        <v>#REF!</v>
      </c>
      <c r="T30" s="156" t="str">
        <f t="shared" si="7"/>
        <v/>
      </c>
      <c r="U30" s="156" t="e">
        <f t="shared" si="7"/>
        <v>#REF!</v>
      </c>
      <c r="V30" s="156" t="e">
        <f t="shared" si="7"/>
        <v>#REF!</v>
      </c>
      <c r="W30" s="156" t="e">
        <f t="shared" si="7"/>
        <v>#REF!</v>
      </c>
      <c r="X30" s="156" t="e">
        <f t="shared" si="7"/>
        <v>#REF!</v>
      </c>
      <c r="Y30" s="158" t="e">
        <f>SUM(O30:X30)</f>
        <v>#REF!</v>
      </c>
      <c r="Z30" s="16" t="e">
        <f>Y30*12</f>
        <v>#REF!</v>
      </c>
    </row>
    <row r="31" spans="1:26" x14ac:dyDescent="0.2">
      <c r="A31" s="40" t="e">
        <f>IF(Diapers_main!#REF!="","",Diapers_main!#REF!)</f>
        <v>#REF!</v>
      </c>
      <c r="B31" s="41" t="e">
        <f>IF(Diapers_main!#REF!="","",Diapers_main!#REF!)</f>
        <v>#REF!</v>
      </c>
      <c r="C31" s="43" t="e">
        <f>IF(Diapers_main!#REF!="","",Diapers_main!#REF!)</f>
        <v>#REF!</v>
      </c>
      <c r="D31" s="43" t="e">
        <f>IF(Diapers_main!#REF!="","",Diapers_main!#REF!)</f>
        <v>#REF!</v>
      </c>
      <c r="F31" s="106" t="s">
        <v>64</v>
      </c>
      <c r="G31" s="163" t="e">
        <f>SUM(G23:G30)</f>
        <v>#REF!</v>
      </c>
      <c r="H31" s="217" t="e">
        <f>SUM(H23:H30)</f>
        <v>#REF!</v>
      </c>
      <c r="I31" s="218" t="e">
        <f>SUM(I23:I30)</f>
        <v>#REF!</v>
      </c>
      <c r="J31" s="78"/>
      <c r="K31" s="78"/>
      <c r="M31" s="21" t="str">
        <f t="shared" si="3"/>
        <v>serum</v>
      </c>
      <c r="N31" s="24" t="s">
        <v>48</v>
      </c>
      <c r="O31" s="156" t="str">
        <f t="shared" ref="O31:X31" si="8">IF(O10="","",O10*O47)</f>
        <v/>
      </c>
      <c r="P31" s="156" t="str">
        <f t="shared" si="8"/>
        <v/>
      </c>
      <c r="Q31" s="156" t="str">
        <f t="shared" si="8"/>
        <v/>
      </c>
      <c r="R31" s="156" t="str">
        <f t="shared" si="8"/>
        <v/>
      </c>
      <c r="S31" s="156" t="str">
        <f t="shared" si="8"/>
        <v/>
      </c>
      <c r="T31" s="156" t="str">
        <f t="shared" si="8"/>
        <v/>
      </c>
      <c r="U31" s="156" t="str">
        <f t="shared" si="8"/>
        <v/>
      </c>
      <c r="V31" s="156" t="e">
        <f t="shared" si="8"/>
        <v>#REF!</v>
      </c>
      <c r="W31" s="156" t="str">
        <f t="shared" si="8"/>
        <v/>
      </c>
      <c r="X31" s="156" t="str">
        <f t="shared" si="8"/>
        <v/>
      </c>
      <c r="Y31" s="158" t="e">
        <f>SUM(O31:X31)</f>
        <v>#REF!</v>
      </c>
      <c r="Z31" s="16" t="e">
        <f>Y31*12</f>
        <v>#REF!</v>
      </c>
    </row>
    <row r="32" spans="1:26" x14ac:dyDescent="0.2">
      <c r="A32" t="e">
        <f>IF(Diapers_main!#REF!="","",Diapers_main!#REF!)</f>
        <v>#REF!</v>
      </c>
      <c r="B32" s="3" t="e">
        <f>IF(Diapers_main!#REF!="","",Diapers_main!#REF!)</f>
        <v>#REF!</v>
      </c>
      <c r="C32" t="e">
        <f>IF(Diapers_main!#REF!="","",Diapers_main!#REF!)</f>
        <v>#REF!</v>
      </c>
      <c r="D32" t="e">
        <f>IF(Diapers_main!#REF!="","",Diapers_main!#REF!)</f>
        <v>#REF!</v>
      </c>
      <c r="F32" s="219" t="s">
        <v>66</v>
      </c>
      <c r="G32" s="62" t="e">
        <f>G22-G31</f>
        <v>#REF!</v>
      </c>
      <c r="H32" s="220" t="e">
        <f>H22-H31</f>
        <v>#REF!</v>
      </c>
      <c r="I32" s="221" t="e">
        <f>I22-I31</f>
        <v>#REF!</v>
      </c>
      <c r="J32" s="16"/>
      <c r="K32" s="16"/>
      <c r="M32" s="134" t="str">
        <f t="shared" si="3"/>
        <v>Primary inputs</v>
      </c>
      <c r="N32" s="24" t="s">
        <v>48</v>
      </c>
      <c r="O32" s="156" t="str">
        <f t="shared" ref="O32:X32" si="9">IF(O11="","",O11*O48)</f>
        <v/>
      </c>
      <c r="P32" s="156" t="str">
        <f t="shared" si="9"/>
        <v/>
      </c>
      <c r="Q32" s="156" t="str">
        <f t="shared" si="9"/>
        <v/>
      </c>
      <c r="R32" s="156" t="str">
        <f t="shared" si="9"/>
        <v/>
      </c>
      <c r="S32" s="156" t="str">
        <f t="shared" si="9"/>
        <v/>
      </c>
      <c r="T32" s="156" t="str">
        <f t="shared" si="9"/>
        <v/>
      </c>
      <c r="U32" s="156" t="str">
        <f t="shared" si="9"/>
        <v/>
      </c>
      <c r="V32" s="156" t="str">
        <f t="shared" si="9"/>
        <v/>
      </c>
      <c r="W32" s="156" t="str">
        <f t="shared" si="9"/>
        <v/>
      </c>
      <c r="X32" s="156" t="str">
        <f t="shared" si="9"/>
        <v/>
      </c>
      <c r="Y32" s="135"/>
    </row>
    <row r="33" spans="1:26" x14ac:dyDescent="0.2">
      <c r="A33" s="40" t="e">
        <f>IF(Diapers_main!#REF!="","",Diapers_main!#REF!)</f>
        <v>#REF!</v>
      </c>
      <c r="B33" s="41" t="e">
        <f>IF(Diapers_main!#REF!="","",Diapers_main!#REF!)</f>
        <v>#REF!</v>
      </c>
      <c r="C33" s="2" t="e">
        <f>IF(Diapers_main!#REF!="","",Diapers_main!#REF!)</f>
        <v>#REF!</v>
      </c>
      <c r="D33" s="2" t="e">
        <f>IF(Diapers_main!#REF!="","",Diapers_main!#REF!)</f>
        <v>#REF!</v>
      </c>
      <c r="F33" s="57" t="s">
        <v>67</v>
      </c>
      <c r="G33" s="142" t="e">
        <f>IF(G32&gt;0,G32*$C$3/100,0)</f>
        <v>#REF!</v>
      </c>
      <c r="H33" s="16" t="e">
        <f>IF(H32&gt;0,H32*$C$3/100,0)</f>
        <v>#REF!</v>
      </c>
      <c r="I33" s="197" t="e">
        <f>IF(I32&gt;0,I32*$C$3/100,0)</f>
        <v>#REF!</v>
      </c>
      <c r="J33" s="78"/>
      <c r="K33" s="78"/>
      <c r="M33" s="21" t="str">
        <f t="shared" si="3"/>
        <v>Milk</v>
      </c>
      <c r="N33" s="24" t="s">
        <v>48</v>
      </c>
      <c r="O33" s="156" t="e">
        <f t="shared" ref="O33:X33" si="10">IF(O12="","",O12*O49)</f>
        <v>#REF!</v>
      </c>
      <c r="P33" s="156" t="str">
        <f t="shared" si="10"/>
        <v/>
      </c>
      <c r="Q33" s="156" t="str">
        <f t="shared" si="10"/>
        <v/>
      </c>
      <c r="R33" s="156" t="str">
        <f t="shared" si="10"/>
        <v/>
      </c>
      <c r="S33" s="156" t="str">
        <f t="shared" si="10"/>
        <v/>
      </c>
      <c r="T33" s="156" t="str">
        <f t="shared" si="10"/>
        <v/>
      </c>
      <c r="U33" s="156" t="str">
        <f t="shared" si="10"/>
        <v/>
      </c>
      <c r="V33" s="156" t="str">
        <f t="shared" si="10"/>
        <v/>
      </c>
      <c r="W33" s="156" t="str">
        <f t="shared" si="10"/>
        <v/>
      </c>
      <c r="X33" s="156" t="str">
        <f t="shared" si="10"/>
        <v/>
      </c>
      <c r="Y33" s="158" t="e">
        <f>SUM(O33:X33)</f>
        <v>#REF!</v>
      </c>
    </row>
    <row r="34" spans="1:26" ht="13.5" customHeight="1" x14ac:dyDescent="0.2">
      <c r="A34" s="40" t="e">
        <f>IF(Diapers_main!#REF!="","",Diapers_main!#REF!)</f>
        <v>#REF!</v>
      </c>
      <c r="B34" s="41" t="e">
        <f>IF(Diapers_main!#REF!="","",Diapers_main!#REF!)</f>
        <v>#REF!</v>
      </c>
      <c r="C34" s="40" t="e">
        <f>IF(Diapers_main!#REF!="","",Diapers_main!#REF!)</f>
        <v>#REF!</v>
      </c>
      <c r="D34" s="40" t="e">
        <f>IF(Diapers_main!#REF!="","",Diapers_main!#REF!)</f>
        <v>#REF!</v>
      </c>
      <c r="F34" s="52" t="s">
        <v>69</v>
      </c>
      <c r="G34" s="155" t="e">
        <f>G32-G33</f>
        <v>#REF!</v>
      </c>
      <c r="H34" s="78" t="e">
        <f>H32-H33</f>
        <v>#REF!</v>
      </c>
      <c r="I34" s="214" t="e">
        <f>I32-I33</f>
        <v>#REF!</v>
      </c>
      <c r="J34" s="16"/>
      <c r="K34" s="16"/>
      <c r="M34" s="21" t="str">
        <f t="shared" si="3"/>
        <v>Goats</v>
      </c>
      <c r="N34" s="24" t="s">
        <v>48</v>
      </c>
      <c r="O34" s="156" t="str">
        <f t="shared" ref="O34:X34" si="11">IF(O13="","",O13*O50)</f>
        <v/>
      </c>
      <c r="P34" s="156" t="e">
        <f t="shared" si="11"/>
        <v>#REF!</v>
      </c>
      <c r="Q34" s="156" t="str">
        <f t="shared" si="11"/>
        <v/>
      </c>
      <c r="R34" s="156" t="str">
        <f t="shared" si="11"/>
        <v/>
      </c>
      <c r="S34" s="156" t="str">
        <f t="shared" si="11"/>
        <v/>
      </c>
      <c r="T34" s="156" t="str">
        <f t="shared" si="11"/>
        <v/>
      </c>
      <c r="U34" s="156" t="str">
        <f t="shared" si="11"/>
        <v/>
      </c>
      <c r="V34" s="156" t="str">
        <f t="shared" si="11"/>
        <v/>
      </c>
      <c r="W34" s="156" t="str">
        <f t="shared" si="11"/>
        <v/>
      </c>
      <c r="X34" s="156" t="str">
        <f t="shared" si="11"/>
        <v/>
      </c>
      <c r="Y34" s="158" t="e">
        <f>SUM(O34:X34)</f>
        <v>#REF!</v>
      </c>
    </row>
    <row r="35" spans="1:26" ht="13.5" customHeight="1" x14ac:dyDescent="0.2">
      <c r="A35" s="40" t="e">
        <f>IF(Diapers_main!#REF!="","",Diapers_main!#REF!)</f>
        <v>#REF!</v>
      </c>
      <c r="B35" s="41" t="e">
        <f>IF(Diapers_main!#REF!="","",Diapers_main!#REF!)</f>
        <v>#REF!</v>
      </c>
      <c r="C35" s="166" t="e">
        <f>IF(Diapers_main!#REF!="","",Diapers_main!#REF!)</f>
        <v>#REF!</v>
      </c>
      <c r="D35" s="166" t="e">
        <f>IF(Diapers_main!#REF!="","",Diapers_main!#REF!)</f>
        <v>#REF!</v>
      </c>
      <c r="F35" t="s">
        <v>70</v>
      </c>
      <c r="G35" s="142" t="e">
        <f>G24</f>
        <v>#REF!</v>
      </c>
      <c r="H35" s="16" t="e">
        <f>H24</f>
        <v>#REF!</v>
      </c>
      <c r="I35" s="197" t="e">
        <f>I24</f>
        <v>#REF!</v>
      </c>
      <c r="J35" s="222"/>
      <c r="K35" s="222"/>
      <c r="M35" s="21" t="str">
        <f t="shared" si="3"/>
        <v>PineLives</v>
      </c>
      <c r="N35" s="24" t="s">
        <v>48</v>
      </c>
      <c r="O35" s="156" t="str">
        <f t="shared" ref="O35:X35" si="12">IF(O14="","",O14*O51)</f>
        <v/>
      </c>
      <c r="P35" s="156" t="str">
        <f t="shared" si="12"/>
        <v/>
      </c>
      <c r="Q35" s="156" t="str">
        <f t="shared" si="12"/>
        <v/>
      </c>
      <c r="R35" s="156" t="str">
        <f t="shared" si="12"/>
        <v/>
      </c>
      <c r="S35" s="156" t="str">
        <f t="shared" si="12"/>
        <v/>
      </c>
      <c r="T35" s="156" t="str">
        <f t="shared" si="12"/>
        <v/>
      </c>
      <c r="U35" s="156" t="str">
        <f t="shared" si="12"/>
        <v/>
      </c>
      <c r="V35" s="156" t="str">
        <f t="shared" si="12"/>
        <v/>
      </c>
      <c r="W35" s="156" t="str">
        <f t="shared" si="12"/>
        <v/>
      </c>
      <c r="X35" s="156" t="str">
        <f t="shared" si="12"/>
        <v/>
      </c>
      <c r="Y35" s="158">
        <f>SUM(O35:X35)</f>
        <v>0</v>
      </c>
    </row>
    <row r="36" spans="1:26" x14ac:dyDescent="0.2">
      <c r="A36" s="40" t="e">
        <f>IF(Diapers_main!#REF!="","",Diapers_main!#REF!)</f>
        <v>#REF!</v>
      </c>
      <c r="B36" s="41" t="e">
        <f>IF(Diapers_main!#REF!="","",Diapers_main!#REF!)</f>
        <v>#REF!</v>
      </c>
      <c r="C36" s="168" t="e">
        <f>IF(Diapers_main!#REF!="","",Diapers_main!#REF!)</f>
        <v>#REF!</v>
      </c>
      <c r="D36" s="168" t="e">
        <f>IF(Diapers_main!#REF!="","",Diapers_main!#REF!)</f>
        <v>#REF!</v>
      </c>
      <c r="F36" s="52" t="s">
        <v>74</v>
      </c>
      <c r="G36" s="223" t="e">
        <f>G34+G35</f>
        <v>#REF!</v>
      </c>
      <c r="H36" s="224" t="e">
        <f>H34+H35</f>
        <v>#REF!</v>
      </c>
      <c r="I36" s="225" t="e">
        <f>I34+I35</f>
        <v>#REF!</v>
      </c>
      <c r="J36" s="16"/>
      <c r="K36" s="16"/>
      <c r="M36" s="21" t="str">
        <f t="shared" si="3"/>
        <v>Manure</v>
      </c>
      <c r="N36" s="24" t="s">
        <v>48</v>
      </c>
      <c r="O36" s="156" t="str">
        <f t="shared" ref="O36:X36" si="13">IF(O15="","",O15*O52)</f>
        <v/>
      </c>
      <c r="P36" s="156" t="str">
        <f t="shared" si="13"/>
        <v/>
      </c>
      <c r="Q36" s="156" t="e">
        <f t="shared" si="13"/>
        <v>#REF!</v>
      </c>
      <c r="R36" s="156" t="str">
        <f t="shared" si="13"/>
        <v/>
      </c>
      <c r="S36" s="156" t="str">
        <f t="shared" si="13"/>
        <v/>
      </c>
      <c r="T36" s="156" t="str">
        <f t="shared" si="13"/>
        <v/>
      </c>
      <c r="U36" s="156" t="str">
        <f t="shared" si="13"/>
        <v/>
      </c>
      <c r="V36" s="156" t="str">
        <f t="shared" si="13"/>
        <v/>
      </c>
      <c r="W36" s="156" t="str">
        <f t="shared" si="13"/>
        <v/>
      </c>
      <c r="X36" s="156" t="str">
        <f t="shared" si="13"/>
        <v/>
      </c>
      <c r="Y36" s="158" t="e">
        <f>SUM(O36:X36)</f>
        <v>#REF!</v>
      </c>
    </row>
    <row r="37" spans="1:26" x14ac:dyDescent="0.2">
      <c r="A37" t="e">
        <f>IF(Diapers_main!#REF!="","",Diapers_main!#REF!)</f>
        <v>#REF!</v>
      </c>
      <c r="B37" s="3" t="e">
        <f>IF(Diapers_main!#REF!="","",Diapers_main!#REF!)</f>
        <v>#REF!</v>
      </c>
      <c r="C37" t="e">
        <f>IF(Diapers_main!#REF!="","",Diapers_main!#REF!)</f>
        <v>#REF!</v>
      </c>
      <c r="D37" t="e">
        <f>IF(Diapers_main!#REF!="","",Diapers_main!#REF!)</f>
        <v>#REF!</v>
      </c>
      <c r="G37" s="196"/>
      <c r="H37" s="16"/>
      <c r="I37" s="197"/>
      <c r="J37" s="16"/>
      <c r="K37" s="16"/>
      <c r="M37" s="21" t="str">
        <f t="shared" si="3"/>
        <v>Water</v>
      </c>
      <c r="N37" s="24" t="s">
        <v>48</v>
      </c>
      <c r="O37" s="156" t="str">
        <f t="shared" ref="O37:X37" si="14">IF(O16="","",O16*O53)</f>
        <v/>
      </c>
      <c r="P37" s="156" t="str">
        <f t="shared" si="14"/>
        <v/>
      </c>
      <c r="Q37" s="156" t="str">
        <f t="shared" si="14"/>
        <v/>
      </c>
      <c r="R37" s="156" t="e">
        <f t="shared" si="14"/>
        <v>#REF!</v>
      </c>
      <c r="S37" s="156" t="str">
        <f t="shared" si="14"/>
        <v/>
      </c>
      <c r="T37" s="156" t="str">
        <f t="shared" si="14"/>
        <v/>
      </c>
      <c r="U37" s="156" t="str">
        <f t="shared" si="14"/>
        <v/>
      </c>
      <c r="V37" s="156" t="str">
        <f t="shared" si="14"/>
        <v/>
      </c>
      <c r="W37" s="156" t="str">
        <f t="shared" si="14"/>
        <v/>
      </c>
      <c r="X37" s="156" t="str">
        <f t="shared" si="14"/>
        <v/>
      </c>
      <c r="Y37" s="158" t="e">
        <f>SUM(O37:X37)</f>
        <v>#REF!</v>
      </c>
    </row>
    <row r="38" spans="1:26" ht="17.25" customHeight="1" x14ac:dyDescent="0.2">
      <c r="A38" s="91" t="e">
        <f>IF(Diapers_main!#REF!="","",Diapers_main!#REF!)</f>
        <v>#REF!</v>
      </c>
      <c r="B38" s="3" t="e">
        <f>IF(Diapers_main!#REF!="","",Diapers_main!#REF!)</f>
        <v>#REF!</v>
      </c>
      <c r="C38" t="e">
        <f>IF(Diapers_main!#REF!="","",Diapers_main!#REF!)</f>
        <v>#REF!</v>
      </c>
      <c r="D38" t="e">
        <f>IF(Diapers_main!#REF!="","",Diapers_main!#REF!)</f>
        <v>#REF!</v>
      </c>
      <c r="F38" s="75" t="s">
        <v>86</v>
      </c>
      <c r="G38" s="196"/>
      <c r="H38" s="16"/>
      <c r="I38" s="197"/>
      <c r="J38" s="78"/>
      <c r="K38" s="78"/>
      <c r="M38" s="135" t="s">
        <v>195</v>
      </c>
      <c r="N38" s="135"/>
      <c r="O38" s="147" t="e">
        <f t="shared" ref="O38:T38" si="15">SUM(O27:O36)</f>
        <v>#REF!</v>
      </c>
      <c r="P38" s="147" t="e">
        <f t="shared" si="15"/>
        <v>#REF!</v>
      </c>
      <c r="Q38" s="147" t="e">
        <f t="shared" si="15"/>
        <v>#REF!</v>
      </c>
      <c r="R38" s="147" t="e">
        <f t="shared" si="15"/>
        <v>#REF!</v>
      </c>
      <c r="S38" s="147" t="e">
        <f t="shared" si="15"/>
        <v>#REF!</v>
      </c>
      <c r="T38" s="147" t="e">
        <f t="shared" si="15"/>
        <v>#REF!</v>
      </c>
      <c r="U38" s="147" t="e">
        <f>SUM(U27:U35)</f>
        <v>#REF!</v>
      </c>
      <c r="V38" s="147" t="e">
        <f>SUM(V27:V35)</f>
        <v>#REF!</v>
      </c>
      <c r="W38" s="147" t="e">
        <f>SUM(W27:W35)</f>
        <v>#REF!</v>
      </c>
      <c r="X38" s="147" t="e">
        <f>SUM(X27:X35)</f>
        <v>#REF!</v>
      </c>
      <c r="Y38" s="164" t="e">
        <f>SUM(Y27:Y31)</f>
        <v>#REF!</v>
      </c>
      <c r="Z38" s="164" t="e">
        <f>+Y38*12</f>
        <v>#REF!</v>
      </c>
    </row>
    <row r="39" spans="1:26" ht="19" x14ac:dyDescent="0.25">
      <c r="A39" s="171" t="e">
        <f>IF(Diapers_main!#REF!="","",Diapers_main!#REF!)</f>
        <v>#REF!</v>
      </c>
      <c r="B39" s="172" t="e">
        <f>IF(Diapers_main!#REF!="","",Diapers_main!#REF!)</f>
        <v>#REF!</v>
      </c>
      <c r="C39" t="e">
        <f>IF(Diapers_main!#REF!="","",Diapers_main!#REF!)</f>
        <v>#REF!</v>
      </c>
      <c r="D39" t="e">
        <f>IF(Diapers_main!#REF!="","",Diapers_main!#REF!)</f>
        <v>#REF!</v>
      </c>
      <c r="F39" s="76" t="s">
        <v>74</v>
      </c>
      <c r="G39" s="226" t="e">
        <f>G36*12</f>
        <v>#REF!</v>
      </c>
      <c r="H39" s="78" t="e">
        <f>H36*12</f>
        <v>#REF!</v>
      </c>
      <c r="I39" s="214" t="e">
        <f>I36*12</f>
        <v>#REF!</v>
      </c>
      <c r="J39" s="227"/>
      <c r="K39" s="227"/>
    </row>
    <row r="40" spans="1:26" ht="19" x14ac:dyDescent="0.25">
      <c r="A40" s="148" t="e">
        <f>IF(Diapers_main!#REF!="","",Diapers_main!#REF!)</f>
        <v>#REF!</v>
      </c>
      <c r="B40" s="149" t="e">
        <f>IF(Diapers_main!#REF!="","",Diapers_main!#REF!)</f>
        <v>#REF!</v>
      </c>
      <c r="C40" s="173" t="e">
        <f>IF(Diapers_main!#REF!="","",Diapers_main!#REF!)</f>
        <v>#REF!</v>
      </c>
      <c r="D40" s="173" t="e">
        <f>IF(Diapers_main!#REF!="","",Diapers_main!#REF!)</f>
        <v>#REF!</v>
      </c>
      <c r="F40" s="82" t="s">
        <v>87</v>
      </c>
      <c r="G40" s="228" t="e">
        <f>IF(G39&gt;0,G8/G39,0)</f>
        <v>#REF!</v>
      </c>
      <c r="H40" s="229" t="e">
        <f>IF(H39&gt;0,H8/H39,0)</f>
        <v>#REF!</v>
      </c>
      <c r="I40" s="230" t="e">
        <f>IF(I39&gt;0,I8/I39,0)</f>
        <v>#REF!</v>
      </c>
    </row>
    <row r="41" spans="1:26" x14ac:dyDescent="0.2">
      <c r="A41" s="148" t="e">
        <f>IF(Diapers_main!#REF!="","",Diapers_main!#REF!)</f>
        <v>#REF!</v>
      </c>
      <c r="B41" s="149" t="e">
        <f>IF(Diapers_main!#REF!="","",Diapers_main!#REF!)</f>
        <v>#REF!</v>
      </c>
      <c r="C41" s="173" t="e">
        <f>IF(Diapers_main!#REF!="","",Diapers_main!#REF!)</f>
        <v>#REF!</v>
      </c>
      <c r="D41" s="173" t="e">
        <f>IF(Diapers_main!#REF!="","",Diapers_main!#REF!)</f>
        <v>#REF!</v>
      </c>
      <c r="J41" s="29"/>
      <c r="K41" s="29"/>
      <c r="M41" s="20" t="s">
        <v>243</v>
      </c>
      <c r="N41" s="21"/>
      <c r="O41" s="118" t="s">
        <v>186</v>
      </c>
      <c r="P41" s="119"/>
      <c r="Q41" s="119"/>
      <c r="R41" s="119"/>
      <c r="S41" s="119"/>
      <c r="T41" s="120" t="s">
        <v>187</v>
      </c>
      <c r="U41" s="369" t="s">
        <v>188</v>
      </c>
      <c r="V41" s="369"/>
      <c r="W41" s="368" t="s">
        <v>189</v>
      </c>
      <c r="X41" s="368"/>
    </row>
    <row r="42" spans="1:26" ht="16" x14ac:dyDescent="0.2">
      <c r="A42" s="148" t="e">
        <f>IF(Diapers_main!#REF!="","",Diapers_main!#REF!)</f>
        <v>#REF!</v>
      </c>
      <c r="B42" s="149" t="e">
        <f>IF(Diapers_main!#REF!="","",Diapers_main!#REF!)</f>
        <v>#REF!</v>
      </c>
      <c r="C42" s="173" t="e">
        <f>IF(Diapers_main!#REF!="","",Diapers_main!#REF!)</f>
        <v>#REF!</v>
      </c>
      <c r="D42" s="173" t="e">
        <f>IF(Diapers_main!#REF!="","",Diapers_main!#REF!)</f>
        <v>#REF!</v>
      </c>
      <c r="F42" t="s">
        <v>252</v>
      </c>
      <c r="G42" s="174" t="e">
        <f>D16</f>
        <v>#REF!</v>
      </c>
      <c r="H42" s="174" t="e">
        <f>D147</f>
        <v>#REF!</v>
      </c>
      <c r="I42" s="174" t="e">
        <f>SUM(G42+H42)</f>
        <v>#REF!</v>
      </c>
      <c r="J42" s="231"/>
      <c r="K42" s="231"/>
      <c r="M42" s="21"/>
      <c r="N42" s="21"/>
      <c r="O42" s="119" t="str">
        <f>M43</f>
        <v>milk</v>
      </c>
      <c r="P42" s="119" t="str">
        <f>M44</f>
        <v>goats</v>
      </c>
      <c r="Q42" s="119" t="str">
        <f>M45</f>
        <v>manure</v>
      </c>
      <c r="R42" s="119" t="str">
        <f>M46</f>
        <v>cheeseM</v>
      </c>
      <c r="S42" s="119" t="str">
        <f>M47</f>
        <v>serum</v>
      </c>
      <c r="T42" s="124" t="s">
        <v>190</v>
      </c>
      <c r="U42" s="125" t="s">
        <v>191</v>
      </c>
      <c r="V42" s="125" t="s">
        <v>192</v>
      </c>
      <c r="W42" s="127" t="s">
        <v>193</v>
      </c>
      <c r="X42" s="127" t="s">
        <v>194</v>
      </c>
    </row>
    <row r="43" spans="1:26" x14ac:dyDescent="0.2">
      <c r="A43" s="148" t="e">
        <f>IF(Diapers_main!#REF!="","",Diapers_main!#REF!)</f>
        <v>#REF!</v>
      </c>
      <c r="B43" s="149" t="e">
        <f>IF(Diapers_main!#REF!="","",Diapers_main!#REF!)</f>
        <v>#REF!</v>
      </c>
      <c r="C43" s="173" t="e">
        <f>IF(Diapers_main!#REF!="","",Diapers_main!#REF!)</f>
        <v>#REF!</v>
      </c>
      <c r="D43" s="173" t="e">
        <f>IF(Diapers_main!#REF!="","",Diapers_main!#REF!)</f>
        <v>#REF!</v>
      </c>
      <c r="F43" t="s">
        <v>254</v>
      </c>
      <c r="G43" s="175" t="e">
        <f>D88</f>
        <v>#REF!</v>
      </c>
      <c r="H43" s="175" t="e">
        <f>D190</f>
        <v>#REF!</v>
      </c>
      <c r="I43" s="175" t="e">
        <f>SUM(G43+H43)</f>
        <v>#REF!</v>
      </c>
      <c r="M43" s="21" t="str">
        <f t="shared" ref="M43:M53" si="16">M6</f>
        <v>milk</v>
      </c>
      <c r="N43" s="24" t="s">
        <v>246</v>
      </c>
      <c r="O43" s="156"/>
      <c r="P43" s="156"/>
      <c r="Q43" s="156"/>
      <c r="R43" s="156">
        <f>C109</f>
        <v>0.35</v>
      </c>
      <c r="S43" s="156"/>
      <c r="T43" s="124"/>
      <c r="U43" s="125"/>
      <c r="V43" s="125"/>
      <c r="W43" s="140"/>
      <c r="X43" s="140"/>
    </row>
    <row r="44" spans="1:26" x14ac:dyDescent="0.2">
      <c r="A44" s="148" t="e">
        <f>IF(Diapers_main!#REF!="","",Diapers_main!#REF!)</f>
        <v>#REF!</v>
      </c>
      <c r="B44" s="149" t="e">
        <f>IF(Diapers_main!#REF!="","",Diapers_main!#REF!)</f>
        <v>#REF!</v>
      </c>
      <c r="C44" s="173" t="e">
        <f>IF(Diapers_main!#REF!="","",Diapers_main!#REF!)</f>
        <v>#REF!</v>
      </c>
      <c r="D44" s="173" t="e">
        <f>IF(Diapers_main!#REF!="","",Diapers_main!#REF!)</f>
        <v>#REF!</v>
      </c>
      <c r="M44" s="21" t="str">
        <f t="shared" si="16"/>
        <v>goats</v>
      </c>
      <c r="N44" s="24" t="s">
        <v>247</v>
      </c>
      <c r="O44" s="156"/>
      <c r="P44" s="156"/>
      <c r="Q44" s="156"/>
      <c r="R44" s="156"/>
      <c r="S44" s="156"/>
      <c r="T44" s="159" t="e">
        <f>D129</f>
        <v>#REF!</v>
      </c>
      <c r="U44" s="125"/>
      <c r="V44" s="125"/>
      <c r="W44" s="140"/>
      <c r="X44" s="140"/>
    </row>
    <row r="45" spans="1:26" ht="12" customHeight="1" x14ac:dyDescent="0.2">
      <c r="A45" s="148" t="e">
        <f>IF(Diapers_main!#REF!="","",Diapers_main!#REF!)</f>
        <v>#REF!</v>
      </c>
      <c r="B45" s="149" t="e">
        <f>IF(Diapers_main!#REF!="","",Diapers_main!#REF!)</f>
        <v>#REF!</v>
      </c>
      <c r="C45" s="173" t="e">
        <f>IF(Diapers_main!#REF!="","",Diapers_main!#REF!)</f>
        <v>#REF!</v>
      </c>
      <c r="D45" s="173" t="e">
        <f>IF(Diapers_main!#REF!="","",Diapers_main!#REF!)</f>
        <v>#REF!</v>
      </c>
      <c r="M45" s="21" t="str">
        <f t="shared" si="16"/>
        <v>manure</v>
      </c>
      <c r="N45" s="24" t="s">
        <v>247</v>
      </c>
      <c r="O45" s="156"/>
      <c r="P45" s="156"/>
      <c r="Q45" s="156"/>
      <c r="R45" s="156"/>
      <c r="S45" s="156"/>
      <c r="T45" s="159"/>
      <c r="U45" s="125"/>
      <c r="V45" s="125"/>
      <c r="W45" s="232" t="e">
        <f>D118</f>
        <v>#REF!</v>
      </c>
      <c r="X45" s="140"/>
    </row>
    <row r="46" spans="1:26" x14ac:dyDescent="0.2">
      <c r="A46" s="148" t="e">
        <f>IF(Diapers_main!#REF!="","",Diapers_main!#REF!)</f>
        <v>#REF!</v>
      </c>
      <c r="B46" s="149" t="e">
        <f>IF(Diapers_main!#REF!="","",Diapers_main!#REF!)</f>
        <v>#REF!</v>
      </c>
      <c r="C46" s="173" t="e">
        <f>IF(Diapers_main!#REF!="","",Diapers_main!#REF!)</f>
        <v>#REF!</v>
      </c>
      <c r="D46" s="173" t="e">
        <f>IF(Diapers_main!#REF!="","",Diapers_main!#REF!)</f>
        <v>#REF!</v>
      </c>
      <c r="M46" s="21" t="str">
        <f t="shared" si="16"/>
        <v>cheeseM</v>
      </c>
      <c r="N46" s="24" t="s">
        <v>247</v>
      </c>
      <c r="O46" s="156"/>
      <c r="P46" s="156"/>
      <c r="Q46" s="156"/>
      <c r="R46" s="156"/>
      <c r="S46" s="156" t="e">
        <f>D226</f>
        <v>#REF!</v>
      </c>
      <c r="T46" s="124"/>
      <c r="U46" s="161">
        <f>I126</f>
        <v>0</v>
      </c>
      <c r="V46" s="233">
        <f>L126</f>
        <v>0</v>
      </c>
      <c r="W46" s="157" t="e">
        <f>D212</f>
        <v>#REF!</v>
      </c>
      <c r="X46" s="157" t="e">
        <f>D213</f>
        <v>#REF!</v>
      </c>
    </row>
    <row r="47" spans="1:26" x14ac:dyDescent="0.2">
      <c r="A47" s="148" t="e">
        <f>IF(Diapers_main!#REF!="","",Diapers_main!#REF!)</f>
        <v>#REF!</v>
      </c>
      <c r="B47" s="149" t="e">
        <f>IF(Diapers_main!#REF!="","",Diapers_main!#REF!)</f>
        <v>#REF!</v>
      </c>
      <c r="C47" s="2" t="e">
        <f>IF(Diapers_main!#REF!="","",Diapers_main!#REF!)</f>
        <v>#REF!</v>
      </c>
      <c r="D47" s="2" t="e">
        <f>IF(Diapers_main!#REF!="","",Diapers_main!#REF!)</f>
        <v>#REF!</v>
      </c>
      <c r="M47" s="21" t="str">
        <f t="shared" si="16"/>
        <v>serum</v>
      </c>
      <c r="N47" s="24" t="s">
        <v>247</v>
      </c>
      <c r="O47" s="156"/>
      <c r="P47" s="156"/>
      <c r="Q47" s="156"/>
      <c r="R47" s="156"/>
      <c r="S47" s="156"/>
      <c r="T47" s="124"/>
      <c r="U47" s="161"/>
      <c r="V47" s="233">
        <f>I126</f>
        <v>0</v>
      </c>
      <c r="W47" s="140"/>
      <c r="X47" s="140"/>
    </row>
    <row r="48" spans="1:26" x14ac:dyDescent="0.2">
      <c r="A48" t="e">
        <f>IF(Diapers_main!#REF!="","",Diapers_main!#REF!)</f>
        <v>#REF!</v>
      </c>
      <c r="B48" s="3" t="e">
        <f>IF(Diapers_main!#REF!="","",Diapers_main!#REF!)</f>
        <v>#REF!</v>
      </c>
      <c r="C48" t="e">
        <f>IF(Diapers_main!#REF!="","",Diapers_main!#REF!)</f>
        <v>#REF!</v>
      </c>
      <c r="D48" t="e">
        <f>IF(Diapers_main!#REF!="","",Diapers_main!#REF!)</f>
        <v>#REF!</v>
      </c>
      <c r="M48" s="134" t="str">
        <f t="shared" si="16"/>
        <v>Primary inputs</v>
      </c>
      <c r="N48" s="24"/>
      <c r="O48" s="21"/>
      <c r="P48" s="21"/>
      <c r="Q48" s="21"/>
      <c r="R48" s="21"/>
      <c r="S48" s="21"/>
      <c r="T48" s="21"/>
      <c r="U48" s="21"/>
      <c r="V48" s="21"/>
      <c r="W48" s="21"/>
      <c r="X48" s="21"/>
    </row>
    <row r="49" spans="1:24" x14ac:dyDescent="0.2">
      <c r="A49" s="171" t="e">
        <f>IF(Diapers_main!#REF!="","",Diapers_main!#REF!)</f>
        <v>#REF!</v>
      </c>
      <c r="B49" s="172" t="e">
        <f>IF(Diapers_main!#REF!="","",Diapers_main!#REF!)</f>
        <v>#REF!</v>
      </c>
      <c r="C49" t="e">
        <f>IF(Diapers_main!#REF!="","",Diapers_main!#REF!)</f>
        <v>#REF!</v>
      </c>
      <c r="D49" t="e">
        <f>IF(Diapers_main!#REF!="","",Diapers_main!#REF!)</f>
        <v>#REF!</v>
      </c>
      <c r="M49" s="21" t="str">
        <f t="shared" si="16"/>
        <v>Milk</v>
      </c>
      <c r="N49" s="24" t="s">
        <v>246</v>
      </c>
      <c r="O49" s="156" t="e">
        <f>D109</f>
        <v>#REF!</v>
      </c>
      <c r="P49" s="156"/>
      <c r="Q49" s="156"/>
      <c r="R49" s="156"/>
      <c r="S49" s="156"/>
      <c r="T49" s="124"/>
      <c r="U49" s="161"/>
      <c r="V49" s="161"/>
      <c r="W49" s="157"/>
      <c r="X49" s="157"/>
    </row>
    <row r="50" spans="1:24" x14ac:dyDescent="0.2">
      <c r="A50" s="148" t="e">
        <f>IF(Diapers_main!#REF!="","",Diapers_main!#REF!)</f>
        <v>#REF!</v>
      </c>
      <c r="B50" s="149" t="e">
        <f>IF(Diapers_main!#REF!="","",Diapers_main!#REF!)</f>
        <v>#REF!</v>
      </c>
      <c r="C50" s="148" t="e">
        <f>IF(Diapers_main!#REF!="","",Diapers_main!#REF!)</f>
        <v>#REF!</v>
      </c>
      <c r="D50" s="148" t="e">
        <f>IF(Diapers_main!#REF!="","",Diapers_main!#REF!)</f>
        <v>#REF!</v>
      </c>
      <c r="M50" s="21" t="str">
        <f t="shared" si="16"/>
        <v>Goats</v>
      </c>
      <c r="N50" s="24" t="s">
        <v>247</v>
      </c>
      <c r="O50" s="156"/>
      <c r="P50" s="156" t="e">
        <f>D129</f>
        <v>#REF!</v>
      </c>
      <c r="Q50" s="156"/>
      <c r="R50" s="156"/>
      <c r="S50" s="156"/>
      <c r="T50" s="124"/>
      <c r="U50" s="161"/>
      <c r="V50" s="161"/>
      <c r="W50" s="157"/>
      <c r="X50" s="157"/>
    </row>
    <row r="51" spans="1:24" x14ac:dyDescent="0.2">
      <c r="A51" s="148" t="e">
        <f>IF(Diapers_main!#REF!="","",Diapers_main!#REF!)</f>
        <v>#REF!</v>
      </c>
      <c r="B51" s="149" t="e">
        <f>IF(Diapers_main!#REF!="","",Diapers_main!#REF!)</f>
        <v>#REF!</v>
      </c>
      <c r="C51" s="148" t="e">
        <f>IF(Diapers_main!#REF!="","",Diapers_main!#REF!)</f>
        <v>#REF!</v>
      </c>
      <c r="D51" s="148" t="e">
        <f>IF(Diapers_main!#REF!="","",Diapers_main!#REF!)</f>
        <v>#REF!</v>
      </c>
      <c r="M51" s="21" t="str">
        <f t="shared" si="16"/>
        <v>PineLives</v>
      </c>
      <c r="N51" s="24" t="s">
        <v>247</v>
      </c>
      <c r="O51" s="156"/>
      <c r="P51" s="156"/>
      <c r="Q51" s="156"/>
      <c r="R51" s="156"/>
      <c r="S51" s="156"/>
      <c r="T51" s="124"/>
      <c r="U51" s="161"/>
      <c r="V51" s="161"/>
      <c r="W51" s="157"/>
      <c r="X51" s="157"/>
    </row>
    <row r="52" spans="1:24" x14ac:dyDescent="0.2">
      <c r="A52" s="148" t="e">
        <f>IF(Diapers_main!#REF!="","",Diapers_main!#REF!)</f>
        <v>#REF!</v>
      </c>
      <c r="B52" s="149" t="e">
        <f>IF(Diapers_main!#REF!="","",Diapers_main!#REF!)</f>
        <v>#REF!</v>
      </c>
      <c r="C52" s="148" t="e">
        <f>IF(Diapers_main!#REF!="","",Diapers_main!#REF!)</f>
        <v>#REF!</v>
      </c>
      <c r="D52" s="148" t="e">
        <f>IF(Diapers_main!#REF!="","",Diapers_main!#REF!)</f>
        <v>#REF!</v>
      </c>
      <c r="M52" s="21" t="str">
        <f t="shared" si="16"/>
        <v>Manure</v>
      </c>
      <c r="N52" s="24" t="s">
        <v>247</v>
      </c>
      <c r="O52" s="156"/>
      <c r="P52" s="156"/>
      <c r="Q52" s="156">
        <v>0</v>
      </c>
      <c r="R52" s="156"/>
      <c r="S52" s="156"/>
      <c r="T52" s="124"/>
      <c r="U52" s="161"/>
      <c r="V52" s="161"/>
      <c r="W52" s="157"/>
      <c r="X52" s="157"/>
    </row>
    <row r="53" spans="1:24" x14ac:dyDescent="0.2">
      <c r="A53" s="148" t="e">
        <f>IF(Diapers_main!#REF!="","",Diapers_main!#REF!)</f>
        <v>#REF!</v>
      </c>
      <c r="B53" s="149" t="e">
        <f>IF(Diapers_main!#REF!="","",Diapers_main!#REF!)</f>
        <v>#REF!</v>
      </c>
      <c r="C53" s="148" t="e">
        <f>IF(Diapers_main!#REF!="","",Diapers_main!#REF!)</f>
        <v>#REF!</v>
      </c>
      <c r="D53" s="148" t="e">
        <f>IF(Diapers_main!#REF!="","",Diapers_main!#REF!)</f>
        <v>#REF!</v>
      </c>
      <c r="M53" s="21" t="str">
        <f t="shared" si="16"/>
        <v>Water</v>
      </c>
      <c r="N53" s="24" t="s">
        <v>246</v>
      </c>
      <c r="O53" s="156"/>
      <c r="P53" s="156"/>
      <c r="Q53" s="156"/>
      <c r="R53" s="156" t="e">
        <f>D30</f>
        <v>#REF!</v>
      </c>
      <c r="S53" s="156"/>
      <c r="T53" s="124"/>
      <c r="U53" s="161"/>
      <c r="V53" s="161"/>
      <c r="W53" s="157"/>
      <c r="X53" s="157"/>
    </row>
    <row r="54" spans="1:24" x14ac:dyDescent="0.2">
      <c r="A54" s="148" t="e">
        <f>IF(Diapers_main!#REF!="","",Diapers_main!#REF!)</f>
        <v>#REF!</v>
      </c>
      <c r="B54" s="149" t="e">
        <f>IF(Diapers_main!#REF!="","",Diapers_main!#REF!)</f>
        <v>#REF!</v>
      </c>
      <c r="C54" s="148" t="e">
        <f>IF(Diapers_main!#REF!="","",Diapers_main!#REF!)</f>
        <v>#REF!</v>
      </c>
      <c r="D54" s="148" t="e">
        <f>IF(Diapers_main!#REF!="","",Diapers_main!#REF!)</f>
        <v>#REF!</v>
      </c>
    </row>
    <row r="55" spans="1:24" x14ac:dyDescent="0.2">
      <c r="A55" s="148" t="e">
        <f>IF(Diapers_main!#REF!="","",Diapers_main!#REF!)</f>
        <v>#REF!</v>
      </c>
      <c r="B55" s="149" t="e">
        <f>IF(Diapers_main!#REF!="","",Diapers_main!#REF!)</f>
        <v>#REF!</v>
      </c>
      <c r="C55" s="148" t="e">
        <f>IF(Diapers_main!#REF!="","",Diapers_main!#REF!)</f>
        <v>#REF!</v>
      </c>
      <c r="D55" s="148" t="e">
        <f>IF(Diapers_main!#REF!="","",Diapers_main!#REF!)</f>
        <v>#REF!</v>
      </c>
    </row>
    <row r="56" spans="1:24" x14ac:dyDescent="0.2">
      <c r="A56" s="148" t="e">
        <f>IF(Diapers_main!#REF!="","",Diapers_main!#REF!)</f>
        <v>#REF!</v>
      </c>
      <c r="B56" s="149" t="e">
        <f>IF(Diapers_main!#REF!="","",Diapers_main!#REF!)</f>
        <v>#REF!</v>
      </c>
      <c r="C56" s="148" t="e">
        <f>IF(Diapers_main!#REF!="","",Diapers_main!#REF!)</f>
        <v>#REF!</v>
      </c>
      <c r="D56" s="148" t="e">
        <f>IF(Diapers_main!#REF!="","",Diapers_main!#REF!)</f>
        <v>#REF!</v>
      </c>
    </row>
    <row r="57" spans="1:24" x14ac:dyDescent="0.2">
      <c r="A57" s="148" t="e">
        <f>IF(Diapers_main!#REF!="","",Diapers_main!#REF!)</f>
        <v>#REF!</v>
      </c>
      <c r="B57" s="149" t="e">
        <f>IF(Diapers_main!#REF!="","",Diapers_main!#REF!)</f>
        <v>#REF!</v>
      </c>
      <c r="C57" s="176" t="e">
        <f>IF(Diapers_main!#REF!="","",Diapers_main!#REF!)</f>
        <v>#REF!</v>
      </c>
      <c r="D57" s="176" t="e">
        <f>IF(Diapers_main!#REF!="","",Diapers_main!#REF!)</f>
        <v>#REF!</v>
      </c>
    </row>
    <row r="58" spans="1:24" x14ac:dyDescent="0.2">
      <c r="A58" t="e">
        <f>IF(Diapers_main!#REF!="","",Diapers_main!#REF!)</f>
        <v>#REF!</v>
      </c>
      <c r="B58" s="3" t="e">
        <f>IF(Diapers_main!#REF!="","",Diapers_main!#REF!)</f>
        <v>#REF!</v>
      </c>
      <c r="C58" t="e">
        <f>IF(Diapers_main!#REF!="","",Diapers_main!#REF!)</f>
        <v>#REF!</v>
      </c>
      <c r="D58" t="e">
        <f>IF(Diapers_main!#REF!="","",Diapers_main!#REF!)</f>
        <v>#REF!</v>
      </c>
    </row>
    <row r="59" spans="1:24" x14ac:dyDescent="0.2">
      <c r="A59" s="171" t="e">
        <f>IF(Diapers_main!#REF!="","",Diapers_main!#REF!)</f>
        <v>#REF!</v>
      </c>
      <c r="B59" s="3" t="e">
        <f>IF(Diapers_main!#REF!="","",Diapers_main!#REF!)</f>
        <v>#REF!</v>
      </c>
      <c r="C59" t="e">
        <f>IF(Diapers_main!#REF!="","",Diapers_main!#REF!)</f>
        <v>#REF!</v>
      </c>
      <c r="D59" t="e">
        <f>IF(Diapers_main!#REF!="","",Diapers_main!#REF!)</f>
        <v>#REF!</v>
      </c>
    </row>
    <row r="60" spans="1:24" x14ac:dyDescent="0.2">
      <c r="A60" s="148" t="e">
        <f>IF(Diapers_main!#REF!="","",Diapers_main!#REF!)</f>
        <v>#REF!</v>
      </c>
      <c r="B60" s="149" t="e">
        <f>IF(Diapers_main!#REF!="","",Diapers_main!#REF!)</f>
        <v>#REF!</v>
      </c>
      <c r="C60" s="114" t="e">
        <f>IF(Diapers_main!#REF!="","",Diapers_main!#REF!)</f>
        <v>#REF!</v>
      </c>
      <c r="D60" s="114" t="e">
        <f>IF(Diapers_main!#REF!="","",Diapers_main!#REF!)</f>
        <v>#REF!</v>
      </c>
    </row>
    <row r="61" spans="1:24" ht="14.25" customHeight="1" x14ac:dyDescent="0.2">
      <c r="A61" s="148" t="e">
        <f>IF(Diapers_main!#REF!="","",Diapers_main!#REF!)</f>
        <v>#REF!</v>
      </c>
      <c r="B61" s="149" t="e">
        <f>IF(Diapers_main!#REF!="","",Diapers_main!#REF!)</f>
        <v>#REF!</v>
      </c>
      <c r="C61" s="114" t="e">
        <f>IF(Diapers_main!#REF!="","",Diapers_main!#REF!)</f>
        <v>#REF!</v>
      </c>
      <c r="D61" s="114" t="e">
        <f>IF(Diapers_main!#REF!="","",Diapers_main!#REF!)</f>
        <v>#REF!</v>
      </c>
    </row>
    <row r="62" spans="1:24" x14ac:dyDescent="0.2">
      <c r="A62" s="148" t="e">
        <f>IF(Diapers_main!#REF!="","",Diapers_main!#REF!)</f>
        <v>#REF!</v>
      </c>
      <c r="B62" s="149" t="e">
        <f>IF(Diapers_main!#REF!="","",Diapers_main!#REF!)</f>
        <v>#REF!</v>
      </c>
      <c r="C62" s="114" t="e">
        <f>IF(Diapers_main!#REF!="","",Diapers_main!#REF!)</f>
        <v>#REF!</v>
      </c>
      <c r="D62" s="114" t="e">
        <f>IF(Diapers_main!#REF!="","",Diapers_main!#REF!)</f>
        <v>#REF!</v>
      </c>
    </row>
    <row r="63" spans="1:24" x14ac:dyDescent="0.2">
      <c r="A63" s="148" t="e">
        <f>IF(Diapers_main!#REF!="","",Diapers_main!#REF!)</f>
        <v>#REF!</v>
      </c>
      <c r="B63" s="149" t="e">
        <f>IF(Diapers_main!#REF!="","",Diapers_main!#REF!)</f>
        <v>#REF!</v>
      </c>
      <c r="C63" s="114" t="e">
        <f>IF(Diapers_main!#REF!="","",Diapers_main!#REF!)</f>
        <v>#REF!</v>
      </c>
      <c r="D63" s="114" t="e">
        <f>IF(Diapers_main!#REF!="","",Diapers_main!#REF!)</f>
        <v>#REF!</v>
      </c>
    </row>
    <row r="64" spans="1:24" x14ac:dyDescent="0.2">
      <c r="A64" s="148" t="e">
        <f>IF(Diapers_main!#REF!="","",Diapers_main!#REF!)</f>
        <v>#REF!</v>
      </c>
      <c r="B64" s="149" t="e">
        <f>IF(Diapers_main!#REF!="","",Diapers_main!#REF!)</f>
        <v>#REF!</v>
      </c>
      <c r="C64" s="114" t="e">
        <f>IF(Diapers_main!#REF!="","",Diapers_main!#REF!)</f>
        <v>#REF!</v>
      </c>
      <c r="D64" s="114" t="e">
        <f>IF(Diapers_main!#REF!="","",Diapers_main!#REF!)</f>
        <v>#REF!</v>
      </c>
    </row>
    <row r="65" spans="1:4" x14ac:dyDescent="0.2">
      <c r="A65" s="148" t="e">
        <f>IF(Diapers_main!#REF!="","",Diapers_main!#REF!)</f>
        <v>#REF!</v>
      </c>
      <c r="B65" s="149" t="e">
        <f>IF(Diapers_main!#REF!="","",Diapers_main!#REF!)</f>
        <v>#REF!</v>
      </c>
      <c r="C65" s="114" t="e">
        <f>IF(Diapers_main!#REF!="","",Diapers_main!#REF!)</f>
        <v>#REF!</v>
      </c>
      <c r="D65" s="114" t="e">
        <f>IF(Diapers_main!#REF!="","",Diapers_main!#REF!)</f>
        <v>#REF!</v>
      </c>
    </row>
    <row r="66" spans="1:4" x14ac:dyDescent="0.2">
      <c r="A66" s="148" t="e">
        <f>IF(Diapers_main!#REF!="","",Diapers_main!#REF!)</f>
        <v>#REF!</v>
      </c>
      <c r="B66" s="149" t="e">
        <f>IF(Diapers_main!#REF!="","",Diapers_main!#REF!)</f>
        <v>#REF!</v>
      </c>
      <c r="C66" s="114" t="e">
        <f>IF(Diapers_main!#REF!="","",Diapers_main!#REF!)</f>
        <v>#REF!</v>
      </c>
      <c r="D66" s="114" t="e">
        <f>IF(Diapers_main!#REF!="","",Diapers_main!#REF!)</f>
        <v>#REF!</v>
      </c>
    </row>
    <row r="67" spans="1:4" x14ac:dyDescent="0.2">
      <c r="A67" t="e">
        <f>IF(Diapers_main!#REF!="","",Diapers_main!#REF!)</f>
        <v>#REF!</v>
      </c>
      <c r="B67" s="3" t="e">
        <f>IF(Diapers_main!#REF!="","",Diapers_main!#REF!)</f>
        <v>#REF!</v>
      </c>
      <c r="C67" t="e">
        <f>IF(Diapers_main!#REF!="","",Diapers_main!#REF!)</f>
        <v>#REF!</v>
      </c>
      <c r="D67" t="e">
        <f>IF(Diapers_main!#REF!="","",Diapers_main!#REF!)</f>
        <v>#REF!</v>
      </c>
    </row>
    <row r="68" spans="1:4" x14ac:dyDescent="0.2">
      <c r="A68" s="171" t="e">
        <f>IF(Diapers_main!#REF!="","",Diapers_main!#REF!)</f>
        <v>#REF!</v>
      </c>
      <c r="B68" s="3" t="e">
        <f>IF(Diapers_main!#REF!="","",Diapers_main!#REF!)</f>
        <v>#REF!</v>
      </c>
      <c r="C68" t="e">
        <f>IF(Diapers_main!#REF!="","",Diapers_main!#REF!)</f>
        <v>#REF!</v>
      </c>
      <c r="D68" t="e">
        <f>IF(Diapers_main!#REF!="","",Diapers_main!#REF!)</f>
        <v>#REF!</v>
      </c>
    </row>
    <row r="69" spans="1:4" x14ac:dyDescent="0.2">
      <c r="A69" s="148" t="str">
        <f>IF(Diapers_main!A131="","",Diapers_main!A131)</f>
        <v/>
      </c>
      <c r="B69" s="149" t="str">
        <f>IF(Diapers_main!B131="","",Diapers_main!B131)</f>
        <v/>
      </c>
      <c r="C69" s="176" t="str">
        <f>IF(Diapers_main!C131="","",Diapers_main!C131)</f>
        <v/>
      </c>
      <c r="D69" s="176" t="e">
        <f>IF(Diapers_main!#REF!="","",Diapers_main!#REF!)</f>
        <v>#REF!</v>
      </c>
    </row>
    <row r="70" spans="1:4" x14ac:dyDescent="0.2">
      <c r="A70" s="148" t="e">
        <f>IF(Diapers_main!#REF!="","",Diapers_main!#REF!)</f>
        <v>#REF!</v>
      </c>
      <c r="B70" s="149" t="e">
        <f>IF(Diapers_main!#REF!="","",Diapers_main!#REF!)</f>
        <v>#REF!</v>
      </c>
      <c r="C70" s="176" t="e">
        <f>IF(Diapers_main!#REF!="","",Diapers_main!#REF!)</f>
        <v>#REF!</v>
      </c>
      <c r="D70" s="176" t="e">
        <f>IF(Diapers_main!#REF!="","",Diapers_main!#REF!)</f>
        <v>#REF!</v>
      </c>
    </row>
    <row r="71" spans="1:4" x14ac:dyDescent="0.2">
      <c r="A71" s="148" t="e">
        <f>IF(Diapers_main!#REF!="","",Diapers_main!#REF!)</f>
        <v>#REF!</v>
      </c>
      <c r="B71" s="149" t="e">
        <f>IF(Diapers_main!#REF!="","",Diapers_main!#REF!)</f>
        <v>#REF!</v>
      </c>
      <c r="C71" s="176" t="e">
        <f>IF(Diapers_main!#REF!="","",Diapers_main!#REF!)</f>
        <v>#REF!</v>
      </c>
      <c r="D71" s="176" t="e">
        <f>IF(Diapers_main!#REF!="","",Diapers_main!#REF!)</f>
        <v>#REF!</v>
      </c>
    </row>
    <row r="72" spans="1:4" x14ac:dyDescent="0.2">
      <c r="A72" s="148" t="e">
        <f>IF(Diapers_main!#REF!="","",Diapers_main!#REF!)</f>
        <v>#REF!</v>
      </c>
      <c r="B72" s="149" t="e">
        <f>IF(Diapers_main!#REF!="","",Diapers_main!#REF!)</f>
        <v>#REF!</v>
      </c>
      <c r="C72" s="176" t="e">
        <f>IF(Diapers_main!#REF!="","",Diapers_main!#REF!)</f>
        <v>#REF!</v>
      </c>
      <c r="D72" s="176" t="e">
        <f>IF(Diapers_main!#REF!="","",Diapers_main!#REF!)</f>
        <v>#REF!</v>
      </c>
    </row>
    <row r="73" spans="1:4" x14ac:dyDescent="0.2">
      <c r="A73" s="148" t="e">
        <f>IF(Diapers_main!#REF!="","",Diapers_main!#REF!)</f>
        <v>#REF!</v>
      </c>
      <c r="B73" s="149" t="e">
        <f>IF(Diapers_main!#REF!="","",Diapers_main!#REF!)</f>
        <v>#REF!</v>
      </c>
      <c r="C73" s="176" t="e">
        <f>IF(Diapers_main!#REF!="","",Diapers_main!#REF!)</f>
        <v>#REF!</v>
      </c>
      <c r="D73" s="176" t="e">
        <f>IF(Diapers_main!#REF!="","",Diapers_main!#REF!)</f>
        <v>#REF!</v>
      </c>
    </row>
    <row r="74" spans="1:4" x14ac:dyDescent="0.2">
      <c r="A74" s="148" t="e">
        <f>IF(Diapers_main!#REF!="","",Diapers_main!#REF!)</f>
        <v>#REF!</v>
      </c>
      <c r="B74" s="149" t="e">
        <f>IF(Diapers_main!#REF!="","",Diapers_main!#REF!)</f>
        <v>#REF!</v>
      </c>
      <c r="C74" s="176" t="e">
        <f>IF(Diapers_main!#REF!="","",Diapers_main!#REF!)</f>
        <v>#REF!</v>
      </c>
      <c r="D74" s="176" t="e">
        <f>IF(Diapers_main!#REF!="","",Diapers_main!#REF!)</f>
        <v>#REF!</v>
      </c>
    </row>
    <row r="75" spans="1:4" x14ac:dyDescent="0.2">
      <c r="A75" s="148" t="e">
        <f>IF(Diapers_main!#REF!="","",Diapers_main!#REF!)</f>
        <v>#REF!</v>
      </c>
      <c r="B75" s="149" t="e">
        <f>IF(Diapers_main!#REF!="","",Diapers_main!#REF!)</f>
        <v>#REF!</v>
      </c>
      <c r="C75" s="176" t="e">
        <f>IF(Diapers_main!#REF!="","",Diapers_main!#REF!)</f>
        <v>#REF!</v>
      </c>
      <c r="D75" s="176" t="e">
        <f>IF(Diapers_main!#REF!="","",Diapers_main!#REF!)</f>
        <v>#REF!</v>
      </c>
    </row>
    <row r="76" spans="1:4" x14ac:dyDescent="0.2">
      <c r="A76" s="148" t="e">
        <f>IF(Diapers_main!#REF!="","",Diapers_main!#REF!)</f>
        <v>#REF!</v>
      </c>
      <c r="B76" s="149" t="e">
        <f>IF(Diapers_main!#REF!="","",Diapers_main!#REF!)</f>
        <v>#REF!</v>
      </c>
      <c r="C76" s="176" t="e">
        <f>IF(Diapers_main!#REF!="","",Diapers_main!#REF!)</f>
        <v>#REF!</v>
      </c>
      <c r="D76" s="176" t="e">
        <f>IF(Diapers_main!#REF!="","",Diapers_main!#REF!)</f>
        <v>#REF!</v>
      </c>
    </row>
    <row r="77" spans="1:4" x14ac:dyDescent="0.2">
      <c r="A77" t="e">
        <f>IF(Diapers_main!#REF!="","",Diapers_main!#REF!)</f>
        <v>#REF!</v>
      </c>
      <c r="B77" s="3" t="e">
        <f>IF(Diapers_main!#REF!="","",Diapers_main!#REF!)</f>
        <v>#REF!</v>
      </c>
      <c r="C77" t="e">
        <f>IF(Diapers_main!#REF!="","",Diapers_main!#REF!)</f>
        <v>#REF!</v>
      </c>
      <c r="D77" t="e">
        <f>IF(Diapers_main!#REF!="","",Diapers_main!#REF!)</f>
        <v>#REF!</v>
      </c>
    </row>
    <row r="78" spans="1:4" x14ac:dyDescent="0.2">
      <c r="A78" s="89" t="str">
        <f>IF(Diapers_main!A79="","",Diapers_main!A79)</f>
        <v>energy - total price</v>
      </c>
      <c r="B78" s="3" t="str">
        <f>IF(Diapers_main!B79="","",Diapers_main!B79)</f>
        <v>€</v>
      </c>
      <c r="C78">
        <f>IF(Diapers_main!C79="","",Diapers_main!C79)</f>
        <v>284.44439971555562</v>
      </c>
      <c r="D78" t="e">
        <f>IF(Diapers_main!#REF!="","",Diapers_main!#REF!)</f>
        <v>#REF!</v>
      </c>
    </row>
    <row r="79" spans="1:4" x14ac:dyDescent="0.2">
      <c r="A79" t="str">
        <f>IF(Diapers_main!A115="","",Diapers_main!A115)</f>
        <v xml:space="preserve">      Marketing</v>
      </c>
      <c r="B79" s="3" t="str">
        <f>IF(Diapers_main!B115="","",Diapers_main!B115)</f>
        <v/>
      </c>
      <c r="C79" t="str">
        <f>IF(Diapers_main!C115="","",Diapers_main!C115)</f>
        <v/>
      </c>
      <c r="D79" t="e">
        <f>IF(Diapers_main!#REF!="","",Diapers_main!#REF!)</f>
        <v>#REF!</v>
      </c>
    </row>
    <row r="80" spans="1:4" x14ac:dyDescent="0.2">
      <c r="A80" s="73" t="str">
        <f>IF(Diapers_main!A90="","",Diapers_main!A90)</f>
        <v>monthly overhead/1000 diapers</v>
      </c>
      <c r="B80" s="74" t="str">
        <f>IF(Diapers_main!B90="","",Diapers_main!B90)</f>
        <v>€/1000 d</v>
      </c>
      <c r="C80" s="114">
        <f>IF(Diapers_main!C90="","",Diapers_main!C90)</f>
        <v>2</v>
      </c>
      <c r="D80" s="114" t="e">
        <f>IF(Diapers_main!#REF!="","",Diapers_main!#REF!)</f>
        <v>#REF!</v>
      </c>
    </row>
    <row r="81" spans="1:26" x14ac:dyDescent="0.2">
      <c r="A81" s="73" t="str">
        <f>IF(Diapers_main!A91="","",Diapers_main!A91)</f>
        <v>Total overhead</v>
      </c>
      <c r="B81" s="74" t="str">
        <f>IF(Diapers_main!B91="","",Diapers_main!B91)</f>
        <v>€</v>
      </c>
      <c r="C81" s="73">
        <f>IF(Diapers_main!C91="","",Diapers_main!C91)</f>
        <v>39.999999960000004</v>
      </c>
      <c r="D81" s="73" t="e">
        <f>IF(Diapers_main!#REF!="","",Diapers_main!#REF!)</f>
        <v>#REF!</v>
      </c>
    </row>
    <row r="82" spans="1:26" x14ac:dyDescent="0.2">
      <c r="A82" t="e">
        <f>IF(Diapers_main!#REF!="","",Diapers_main!#REF!)</f>
        <v>#REF!</v>
      </c>
      <c r="B82" s="3" t="e">
        <f>IF(Diapers_main!#REF!="","",Diapers_main!#REF!)</f>
        <v>#REF!</v>
      </c>
      <c r="C82" t="e">
        <f>IF(Diapers_main!#REF!="","",Diapers_main!#REF!)</f>
        <v>#REF!</v>
      </c>
      <c r="D82" t="e">
        <f>IF(Diapers_main!#REF!="","",Diapers_main!#REF!)</f>
        <v>#REF!</v>
      </c>
    </row>
    <row r="83" spans="1:26" x14ac:dyDescent="0.2">
      <c r="A83" s="38" t="str">
        <f>IF(Diapers_main!A96="","",Diapers_main!A96)</f>
        <v>Fix costs</v>
      </c>
      <c r="B83" s="3" t="e">
        <f>IF(Diapers_main!#REF!="","",Diapers_main!#REF!)</f>
        <v>#REF!</v>
      </c>
      <c r="C83" t="e">
        <f>IF(Diapers_main!#REF!="","",Diapers_main!#REF!)</f>
        <v>#REF!</v>
      </c>
      <c r="D83" t="e">
        <f>IF(Diapers_main!#REF!="","",Diapers_main!#REF!)</f>
        <v>#REF!</v>
      </c>
    </row>
    <row r="84" spans="1:26" x14ac:dyDescent="0.2">
      <c r="A84" t="e">
        <f>IF(Diapers_main!#REF!="","",Diapers_main!#REF!)</f>
        <v>#REF!</v>
      </c>
      <c r="B84" s="3" t="e">
        <f>IF(Diapers_main!#REF!="","",Diapers_main!#REF!)</f>
        <v>#REF!</v>
      </c>
      <c r="C84" t="e">
        <f>IF(Diapers_main!#REF!="","",Diapers_main!#REF!)</f>
        <v>#REF!</v>
      </c>
      <c r="D84" t="e">
        <f>IF(Diapers_main!#REF!="","",Diapers_main!#REF!)</f>
        <v>#REF!</v>
      </c>
    </row>
    <row r="85" spans="1:26" x14ac:dyDescent="0.2">
      <c r="A85" s="53" t="e">
        <f>IF(Diapers_main!#REF!="","",Diapers_main!#REF!)</f>
        <v>#REF!</v>
      </c>
      <c r="B85" s="54" t="e">
        <f>IF(Diapers_main!#REF!="","",Diapers_main!#REF!)</f>
        <v>#REF!</v>
      </c>
      <c r="C85" s="55" t="e">
        <f>IF(Diapers_main!#REF!="","",Diapers_main!#REF!)</f>
        <v>#REF!</v>
      </c>
      <c r="D85" s="27" t="e">
        <f>IF(Diapers_main!#REF!="","",Diapers_main!#REF!)</f>
        <v>#REF!</v>
      </c>
      <c r="Z85" s="3"/>
    </row>
    <row r="86" spans="1:26" x14ac:dyDescent="0.2">
      <c r="A86" t="str">
        <f>IF(Diapers_main!A62="","",Diapers_main!A62)</f>
        <v xml:space="preserve">      Labour</v>
      </c>
      <c r="B86" s="8" t="e">
        <f>IF(Diapers_main!#REF!="","",Diapers_main!#REF!)</f>
        <v>#REF!</v>
      </c>
      <c r="C86" s="3" t="e">
        <f>IF(Diapers_main!#REF!="","",Diapers_main!#REF!)</f>
        <v>#REF!</v>
      </c>
      <c r="D86" s="3" t="e">
        <f>IF(Diapers_main!#REF!="","",Diapers_main!#REF!)</f>
        <v>#REF!</v>
      </c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x14ac:dyDescent="0.2">
      <c r="A87" s="52" t="e">
        <f>IF(Diapers_main!#REF!="","",Diapers_main!#REF!)</f>
        <v>#REF!</v>
      </c>
      <c r="B87" s="48" t="e">
        <f>IF(Diapers_main!#REF!="","",Diapers_main!#REF!)</f>
        <v>#REF!</v>
      </c>
      <c r="C87" s="3" t="e">
        <f>IF(Diapers_main!#REF!="","",Diapers_main!#REF!)</f>
        <v>#REF!</v>
      </c>
      <c r="D87" s="3" t="e">
        <f>IF(Diapers_main!#REF!="","",Diapers_main!#REF!)</f>
        <v>#REF!</v>
      </c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x14ac:dyDescent="0.2">
      <c r="A88" s="52" t="str">
        <f>IF(Diapers_main!A68="","",Diapers_main!A68)</f>
        <v>labour need</v>
      </c>
      <c r="B88" s="48" t="str">
        <f>IF(Diapers_main!B68="","",Diapers_main!B68)</f>
        <v>capita</v>
      </c>
      <c r="C88" s="52">
        <f>IF(Diapers_main!C68="","",Diapers_main!C68)</f>
        <v>2</v>
      </c>
      <c r="D88" s="52" t="e">
        <f>IF(Diapers_main!#REF!="","",Diapers_main!#REF!)</f>
        <v>#REF!</v>
      </c>
      <c r="F88" s="29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x14ac:dyDescent="0.2">
      <c r="A89" s="52" t="str">
        <f>IF(Diapers_main!A66="","",Diapers_main!A66)</f>
        <v>labour, monthly salary - full</v>
      </c>
      <c r="B89" s="48" t="str">
        <f>IF(Diapers_main!B66="","",Diapers_main!B66)</f>
        <v>€/capita/month</v>
      </c>
      <c r="C89" s="2">
        <f>IF(Diapers_main!C66="","",Diapers_main!C66)</f>
        <v>3000</v>
      </c>
      <c r="D89" s="2" t="e">
        <f>IF(Diapers_main!#REF!="","",Diapers_main!#REF!)</f>
        <v>#REF!</v>
      </c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x14ac:dyDescent="0.2">
      <c r="A90" s="52" t="str">
        <f>IF(Diapers_main!A73="","",Diapers_main!A73)</f>
        <v>labour, monthly salary - total cost</v>
      </c>
      <c r="B90" s="48" t="str">
        <f>IF(Diapers_main!B73="","",Diapers_main!B73)</f>
        <v>€</v>
      </c>
      <c r="C90" s="87">
        <f>IF(Diapers_main!C73="","",Diapers_main!C73)</f>
        <v>6600</v>
      </c>
      <c r="D90" s="87" t="e">
        <f>IF(Diapers_main!#REF!="","",Diapers_main!#REF!)</f>
        <v>#REF!</v>
      </c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x14ac:dyDescent="0.2">
      <c r="A91" t="e">
        <f>IF(Diapers_main!#REF!="","",Diapers_main!#REF!)</f>
        <v>#REF!</v>
      </c>
      <c r="B91" s="3" t="e">
        <f>IF(Diapers_main!#REF!="","",Diapers_main!#REF!)</f>
        <v>#REF!</v>
      </c>
      <c r="C91" t="e">
        <f>IF(Diapers_main!#REF!="","",Diapers_main!#REF!)</f>
        <v>#REF!</v>
      </c>
      <c r="D91" t="e">
        <f>IF(Diapers_main!#REF!="","",Diapers_main!#REF!)</f>
        <v>#REF!</v>
      </c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x14ac:dyDescent="0.2">
      <c r="A92" s="64" t="e">
        <f>IF(Diapers_main!#REF!="","",Diapers_main!#REF!)</f>
        <v>#REF!</v>
      </c>
      <c r="B92" s="3" t="e">
        <f>IF(Diapers_main!#REF!="","",Diapers_main!#REF!)</f>
        <v>#REF!</v>
      </c>
      <c r="C92" t="e">
        <f>IF(Diapers_main!#REF!="","",Diapers_main!#REF!)</f>
        <v>#REF!</v>
      </c>
      <c r="D92" t="e">
        <f>IF(Diapers_main!#REF!="","",Diapers_main!#REF!)</f>
        <v>#REF!</v>
      </c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x14ac:dyDescent="0.2">
      <c r="A93" t="e">
        <f>IF(Diapers_main!#REF!="","",Diapers_main!#REF!)</f>
        <v>#REF!</v>
      </c>
      <c r="B93" s="3" t="e">
        <f>IF(Diapers_main!#REF!="","",Diapers_main!#REF!)</f>
        <v>#REF!</v>
      </c>
      <c r="C93" t="e">
        <f>IF(Diapers_main!#REF!="","",Diapers_main!#REF!)</f>
        <v>#REF!</v>
      </c>
      <c r="D93" t="e">
        <f>IF(Diapers_main!#REF!="","",Diapers_main!#REF!)</f>
        <v>#REF!</v>
      </c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x14ac:dyDescent="0.2">
      <c r="A94" s="65" t="str">
        <f>IF(Diapers_main!A112="","",Diapers_main!A112)</f>
        <v>energy for the plant (other than machines)</v>
      </c>
      <c r="B94" s="66" t="str">
        <f>IF(Diapers_main!B112="","",Diapers_main!B112)</f>
        <v>kWh</v>
      </c>
      <c r="C94" s="114">
        <f>IF(Diapers_main!C112="","",Diapers_main!C112)</f>
        <v>500</v>
      </c>
      <c r="D94" s="114" t="e">
        <f>IF(Diapers_main!#REF!="","",Diapers_main!#REF!)</f>
        <v>#REF!</v>
      </c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x14ac:dyDescent="0.2">
      <c r="A95" s="65" t="e">
        <f>IF(Diapers_main!#REF!="","",Diapers_main!#REF!)</f>
        <v>#REF!</v>
      </c>
      <c r="B95" s="66" t="e">
        <f>IF(Diapers_main!#REF!="","",Diapers_main!#REF!)</f>
        <v>#REF!</v>
      </c>
      <c r="C95" s="65" t="e">
        <f>IF(Diapers_main!#REF!="","",Diapers_main!#REF!)</f>
        <v>#REF!</v>
      </c>
      <c r="D95" s="65" t="e">
        <f>IF(Diapers_main!#REF!="","",Diapers_main!#REF!)</f>
        <v>#REF!</v>
      </c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9.5" customHeight="1" x14ac:dyDescent="0.2">
      <c r="A96" t="str">
        <f>IF(Diapers_main!A121="","",Diapers_main!A121)</f>
        <v xml:space="preserve">Monthly interest </v>
      </c>
      <c r="B96" s="3" t="str">
        <f>IF(Diapers_main!B121="","",Diapers_main!B121)</f>
        <v xml:space="preserve"> €</v>
      </c>
      <c r="C96">
        <f>IF(Diapers_main!C121="","",Diapers_main!C121)</f>
        <v>0</v>
      </c>
      <c r="D96" t="e">
        <f>IF(Diapers_main!#REF!="","",Diapers_main!#REF!)</f>
        <v>#REF!</v>
      </c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8" x14ac:dyDescent="0.2">
      <c r="A97" s="89" t="str">
        <f>IF(Diapers_main!A126="","",Diapers_main!A126)</f>
        <v xml:space="preserve">      Depreciation</v>
      </c>
      <c r="B97" s="3" t="str">
        <f>IF(Diapers_main!B125="","",Diapers_main!B125)</f>
        <v/>
      </c>
      <c r="C97" t="str">
        <f>IF(Diapers_main!C125="","",Diapers_main!C125)</f>
        <v/>
      </c>
      <c r="D97" t="e">
        <f>IF(Diapers_main!#REF!="","",Diapers_main!#REF!)</f>
        <v>#REF!</v>
      </c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8" x14ac:dyDescent="0.2">
      <c r="A98" t="e">
        <f>IF(Diapers_main!#REF!="","",Diapers_main!#REF!)</f>
        <v>#REF!</v>
      </c>
      <c r="B98" s="3" t="str">
        <f>IF(Diapers_main!B126="","",Diapers_main!B126)</f>
        <v/>
      </c>
      <c r="C98" t="str">
        <f>IF(Diapers_main!C126="","",Diapers_main!C126)</f>
        <v/>
      </c>
      <c r="D98" t="e">
        <f>IF(Diapers_main!#REF!="","",Diapers_main!#REF!)</f>
        <v>#REF!</v>
      </c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8" x14ac:dyDescent="0.2">
      <c r="A99" s="73" t="e">
        <f>IF(Diapers_main!#REF!="","",Diapers_main!#REF!)</f>
        <v>#REF!</v>
      </c>
      <c r="B99" s="74" t="e">
        <f>IF(Diapers_main!#REF!="","",Diapers_main!#REF!)</f>
        <v>#REF!</v>
      </c>
      <c r="C99" s="114" t="e">
        <f>IF(Diapers_main!#REF!="","",Diapers_main!#REF!)</f>
        <v>#REF!</v>
      </c>
      <c r="D99" s="114" t="e">
        <f>IF(Diapers_main!#REF!="","",Diapers_main!#REF!)</f>
        <v>#REF!</v>
      </c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8" x14ac:dyDescent="0.2">
      <c r="A100" s="73" t="str">
        <f>IF(Diapers_main!A124="","",Diapers_main!A124)</f>
        <v>Total other expenses</v>
      </c>
      <c r="B100" s="74" t="str">
        <f>IF(Diapers_main!B124="","",Diapers_main!B124)</f>
        <v>€</v>
      </c>
      <c r="C100" s="73">
        <f>IF(Diapers_main!C124="","",Diapers_main!C124)</f>
        <v>250</v>
      </c>
      <c r="D100" s="73" t="e">
        <f>IF(Diapers_main!#REF!="","",Diapers_main!#REF!)</f>
        <v>#REF!</v>
      </c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8" x14ac:dyDescent="0.2">
      <c r="A101" t="e">
        <f>IF(Diapers_main!#REF!="","",Diapers_main!#REF!)</f>
        <v>#REF!</v>
      </c>
      <c r="B101" s="3" t="e">
        <f>IF(Diapers_main!#REF!="","",Diapers_main!#REF!)</f>
        <v>#REF!</v>
      </c>
      <c r="C101" t="e">
        <f>IF(Diapers_main!#REF!="","",Diapers_main!#REF!)</f>
        <v>#REF!</v>
      </c>
      <c r="D101" t="e">
        <f>IF(Diapers_main!#REF!="","",Diapers_main!#REF!)</f>
        <v>#REF!</v>
      </c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8" ht="21" x14ac:dyDescent="0.25">
      <c r="A102" s="11" t="str">
        <f>IF(Diapers_main!A27="","",Diapers_main!A27)</f>
        <v>OUTPUTS - Diapers</v>
      </c>
      <c r="B102" s="3" t="str">
        <f>IF(Diapers_main!B27="","",Diapers_main!B27)</f>
        <v/>
      </c>
      <c r="C102" t="str">
        <f>IF(Diapers_main!C27="","",Diapers_main!C27)</f>
        <v/>
      </c>
      <c r="D102" t="e">
        <f>IF(Diapers_main!#REF!="","",Diapers_main!#REF!)</f>
        <v>#REF!</v>
      </c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8" x14ac:dyDescent="0.2">
      <c r="A103" t="str">
        <f>IF(Diapers_main!A28="","",Diapers_main!A28)</f>
        <v/>
      </c>
      <c r="B103" s="3" t="str">
        <f>IF(Diapers_main!B28="","",Diapers_main!B28)</f>
        <v/>
      </c>
      <c r="C103" t="str">
        <f>IF(Diapers_main!C28="","",Diapers_main!C28)</f>
        <v/>
      </c>
      <c r="D103" t="e">
        <f>IF(Diapers_main!#REF!="","",Diapers_main!#REF!)</f>
        <v>#REF!</v>
      </c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8" x14ac:dyDescent="0.2">
      <c r="A104" s="93" t="str">
        <f>IF(Diapers_main!A29="","",Diapers_main!A29)</f>
        <v>INLAYS</v>
      </c>
      <c r="B104" s="3" t="str">
        <f>IF(Diapers_main!B29="","",Diapers_main!B29)</f>
        <v/>
      </c>
      <c r="C104" t="str">
        <f>IF(Diapers_main!C29="","",Diapers_main!C29)</f>
        <v/>
      </c>
      <c r="D104" t="e">
        <f>IF(Diapers_main!#REF!="","",Diapers_main!#REF!)</f>
        <v>#REF!</v>
      </c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8" x14ac:dyDescent="0.2">
      <c r="A105" t="str">
        <f>IF(Diapers_main!A30="","",Diapers_main!A30)</f>
        <v/>
      </c>
      <c r="B105" s="3" t="str">
        <f>IF(Diapers_main!B30="","",Diapers_main!B30)</f>
        <v/>
      </c>
      <c r="C105" t="str">
        <f>IF(Diapers_main!C30="","",Diapers_main!C30)</f>
        <v/>
      </c>
      <c r="D105" t="e">
        <f>IF(Diapers_main!#REF!="","",Diapers_main!#REF!)</f>
        <v>#REF!</v>
      </c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8" x14ac:dyDescent="0.2">
      <c r="A106" s="94" t="str">
        <f>IF(Diapers_main!A31="","",Diapers_main!A31)</f>
        <v xml:space="preserve">      Inlays</v>
      </c>
      <c r="B106" s="95" t="str">
        <f>IF(Diapers_main!B31="","",Diapers_main!B31)</f>
        <v/>
      </c>
      <c r="C106" s="3" t="str">
        <f>IF(Diapers_main!C31="","",Diapers_main!C31)</f>
        <v/>
      </c>
      <c r="D106" s="3" t="e">
        <f>IF(Diapers_main!#REF!="","",Diapers_main!#REF!)</f>
        <v>#REF!</v>
      </c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8" x14ac:dyDescent="0.2">
      <c r="A107" s="94" t="e">
        <f>IF(Diapers_main!#REF!="","",Diapers_main!#REF!)</f>
        <v>#REF!</v>
      </c>
      <c r="B107" s="95" t="e">
        <f>IF(Diapers_main!#REF!="","",Diapers_main!#REF!)</f>
        <v>#REF!</v>
      </c>
      <c r="C107" s="2" t="e">
        <f>IF(Diapers_main!#REF!="","",Diapers_main!#REF!)</f>
        <v>#REF!</v>
      </c>
      <c r="D107" s="2" t="e">
        <f>IF(Diapers_main!#REF!="","",Diapers_main!#REF!)</f>
        <v>#REF!</v>
      </c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8" x14ac:dyDescent="0.2">
      <c r="A108" s="94" t="str">
        <f>IF(Diapers_main!A32="","",Diapers_main!A32)</f>
        <v>total inlays/month</v>
      </c>
      <c r="B108" s="95" t="str">
        <f>IF(Diapers_main!B32="","",Diapers_main!B32)</f>
        <v>pieces</v>
      </c>
      <c r="C108" s="95">
        <f>IF(Diapers_main!C32="","",Diapers_main!C32)</f>
        <v>19999.999980000001</v>
      </c>
      <c r="D108" s="95" t="e">
        <f>IF(Diapers_main!#REF!="","",Diapers_main!#REF!)</f>
        <v>#REF!</v>
      </c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8" x14ac:dyDescent="0.2">
      <c r="A109" s="94" t="str">
        <f>IF(Diapers_main!A33="","",Diapers_main!A33)</f>
        <v>Inlay's  net price</v>
      </c>
      <c r="B109" s="95" t="str">
        <f>IF(Diapers_main!B33="","",Diapers_main!B33)</f>
        <v xml:space="preserve"> €/piece</v>
      </c>
      <c r="C109" s="97">
        <f>IF(Diapers_main!C33="","",Diapers_main!C33)</f>
        <v>0.35</v>
      </c>
      <c r="D109" s="97" t="e">
        <f>IF(Diapers_main!#REF!="","",Diapers_main!#REF!)</f>
        <v>#REF!</v>
      </c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pans="1:28" x14ac:dyDescent="0.2">
      <c r="A110" s="94" t="str">
        <f>IF(Diapers_main!A34="","",Diapers_main!A34)</f>
        <v>Total inlay revenue</v>
      </c>
      <c r="B110" s="95" t="str">
        <f>IF(Diapers_main!B34="","",Diapers_main!B34)</f>
        <v xml:space="preserve"> €</v>
      </c>
      <c r="C110" s="234">
        <f>IF(Diapers_main!C34="","",Diapers_main!C34)</f>
        <v>6999.9999929999994</v>
      </c>
      <c r="D110" s="95" t="e">
        <f>IF(Diapers_main!#REF!="","",Diapers_main!#REF!)</f>
        <v>#REF!</v>
      </c>
    </row>
    <row r="111" spans="1:28" x14ac:dyDescent="0.2">
      <c r="A111" t="e">
        <f>IF(Diapers_main!#REF!="","",Diapers_main!#REF!)</f>
        <v>#REF!</v>
      </c>
      <c r="B111" s="3" t="e">
        <f>IF(Diapers_main!#REF!="","",Diapers_main!#REF!)</f>
        <v>#REF!</v>
      </c>
      <c r="C111" t="e">
        <f>IF(Diapers_main!#REF!="","",Diapers_main!#REF!)</f>
        <v>#REF!</v>
      </c>
      <c r="D111" t="e">
        <f>IF(Diapers_main!#REF!="","",Diapers_main!#REF!)</f>
        <v>#REF!</v>
      </c>
    </row>
    <row r="112" spans="1:28" x14ac:dyDescent="0.2">
      <c r="A112" s="177" t="e">
        <f>IF(Diapers_main!#REF!="","",Diapers_main!#REF!)</f>
        <v>#REF!</v>
      </c>
      <c r="B112" s="3" t="e">
        <f>IF(Diapers_main!#REF!="","",Diapers_main!#REF!)</f>
        <v>#REF!</v>
      </c>
      <c r="C112" t="e">
        <f>IF(Diapers_main!#REF!="","",Diapers_main!#REF!)</f>
        <v>#REF!</v>
      </c>
      <c r="D112" t="e">
        <f>IF(Diapers_main!#REF!="","",Diapers_main!#REF!)</f>
        <v>#REF!</v>
      </c>
      <c r="AA112" s="3"/>
      <c r="AB112" s="3"/>
    </row>
    <row r="113" spans="1:28" x14ac:dyDescent="0.2">
      <c r="A113" t="e">
        <f>IF(Diapers_main!#REF!="","",Diapers_main!#REF!)</f>
        <v>#REF!</v>
      </c>
      <c r="B113" s="3" t="e">
        <f>IF(Diapers_main!#REF!="","",Diapers_main!#REF!)</f>
        <v>#REF!</v>
      </c>
      <c r="C113" t="e">
        <f>IF(Diapers_main!#REF!="","",Diapers_main!#REF!)</f>
        <v>#REF!</v>
      </c>
      <c r="D113" t="e">
        <f>IF(Diapers_main!#REF!="","",Diapers_main!#REF!)</f>
        <v>#REF!</v>
      </c>
      <c r="AA113" s="3"/>
      <c r="AB113" s="3"/>
    </row>
    <row r="114" spans="1:28" x14ac:dyDescent="0.2">
      <c r="A114" s="178" t="e">
        <f>IF(Diapers_main!#REF!="","",Diapers_main!#REF!)</f>
        <v>#REF!</v>
      </c>
      <c r="B114" s="179" t="e">
        <f>IF(Diapers_main!#REF!="","",Diapers_main!#REF!)</f>
        <v>#REF!</v>
      </c>
      <c r="C114" s="3" t="e">
        <f>IF(Diapers_main!#REF!="","",Diapers_main!#REF!)</f>
        <v>#REF!</v>
      </c>
      <c r="D114" s="3" t="e">
        <f>IF(Diapers_main!#REF!="","",Diapers_main!#REF!)</f>
        <v>#REF!</v>
      </c>
      <c r="AA114" s="3"/>
      <c r="AB114" s="3"/>
    </row>
    <row r="115" spans="1:28" x14ac:dyDescent="0.2">
      <c r="A115" s="178" t="e">
        <f>IF(Diapers_main!#REF!="","",Diapers_main!#REF!)</f>
        <v>#REF!</v>
      </c>
      <c r="B115" s="179" t="e">
        <f>IF(Diapers_main!#REF!="","",Diapers_main!#REF!)</f>
        <v>#REF!</v>
      </c>
      <c r="C115" s="3" t="e">
        <f>IF(Diapers_main!#REF!="","",Diapers_main!#REF!)</f>
        <v>#REF!</v>
      </c>
      <c r="D115" s="3" t="e">
        <f>IF(Diapers_main!#REF!="","",Diapers_main!#REF!)</f>
        <v>#REF!</v>
      </c>
      <c r="AA115" s="3"/>
      <c r="AB115" s="3"/>
    </row>
    <row r="116" spans="1:28" x14ac:dyDescent="0.2">
      <c r="A116" s="178" t="e">
        <f>IF(Diapers_main!#REF!="","",Diapers_main!#REF!)</f>
        <v>#REF!</v>
      </c>
      <c r="B116" s="179" t="e">
        <f>IF(Diapers_main!#REF!="","",Diapers_main!#REF!)</f>
        <v>#REF!</v>
      </c>
      <c r="C116" s="180" t="e">
        <f>IF(Diapers_main!#REF!="","",Diapers_main!#REF!)</f>
        <v>#REF!</v>
      </c>
      <c r="D116" s="180" t="e">
        <f>IF(Diapers_main!#REF!="","",Diapers_main!#REF!)</f>
        <v>#REF!</v>
      </c>
      <c r="AA116" s="3"/>
      <c r="AB116" s="3"/>
    </row>
    <row r="117" spans="1:28" x14ac:dyDescent="0.2">
      <c r="A117" s="178" t="e">
        <f>IF(Diapers_main!#REF!="","",Diapers_main!#REF!)</f>
        <v>#REF!</v>
      </c>
      <c r="B117" s="181" t="e">
        <f>IF(Diapers_main!#REF!="","",Diapers_main!#REF!)</f>
        <v>#REF!</v>
      </c>
      <c r="C117" s="178" t="e">
        <f>IF(Diapers_main!#REF!="","",Diapers_main!#REF!)</f>
        <v>#REF!</v>
      </c>
      <c r="D117" s="178" t="e">
        <f>IF(Diapers_main!#REF!="","",Diapers_main!#REF!)</f>
        <v>#REF!</v>
      </c>
      <c r="AA117" s="3"/>
      <c r="AB117" s="3"/>
    </row>
    <row r="118" spans="1:28" x14ac:dyDescent="0.2">
      <c r="A118" s="178" t="e">
        <f>IF(Diapers_main!#REF!="","",Diapers_main!#REF!)</f>
        <v>#REF!</v>
      </c>
      <c r="B118" s="179" t="e">
        <f>IF(Diapers_main!#REF!="","",Diapers_main!#REF!)</f>
        <v>#REF!</v>
      </c>
      <c r="C118" t="e">
        <f>IF(Diapers_main!#REF!="","",Diapers_main!#REF!)</f>
        <v>#REF!</v>
      </c>
      <c r="D118" t="e">
        <f>IF(Diapers_main!#REF!="","",Diapers_main!#REF!)</f>
        <v>#REF!</v>
      </c>
      <c r="AA118" s="3"/>
      <c r="AB118" s="3"/>
    </row>
    <row r="119" spans="1:28" x14ac:dyDescent="0.2">
      <c r="A119" s="178" t="e">
        <f>IF(Diapers_main!#REF!="","",Diapers_main!#REF!)</f>
        <v>#REF!</v>
      </c>
      <c r="B119" s="179" t="e">
        <f>IF(Diapers_main!#REF!="","",Diapers_main!#REF!)</f>
        <v>#REF!</v>
      </c>
      <c r="C119" s="178" t="e">
        <f>IF(Diapers_main!#REF!="","",Diapers_main!#REF!)</f>
        <v>#REF!</v>
      </c>
      <c r="D119" s="178" t="e">
        <f>IF(Diapers_main!#REF!="","",Diapers_main!#REF!)</f>
        <v>#REF!</v>
      </c>
      <c r="AA119" s="3"/>
      <c r="AB119" s="3"/>
    </row>
    <row r="120" spans="1:28" x14ac:dyDescent="0.2">
      <c r="A120" t="e">
        <f>IF(Diapers_main!#REF!="","",Diapers_main!#REF!)</f>
        <v>#REF!</v>
      </c>
      <c r="B120" s="3" t="e">
        <f>IF(Diapers_main!#REF!="","",Diapers_main!#REF!)</f>
        <v>#REF!</v>
      </c>
      <c r="C120" t="e">
        <f>IF(Diapers_main!#REF!="","",Diapers_main!#REF!)</f>
        <v>#REF!</v>
      </c>
      <c r="D120" t="e">
        <f>IF(Diapers_main!#REF!="","",Diapers_main!#REF!)</f>
        <v>#REF!</v>
      </c>
      <c r="AA120" s="3"/>
      <c r="AB120" s="3"/>
    </row>
    <row r="121" spans="1:28" x14ac:dyDescent="0.2">
      <c r="A121" s="182" t="e">
        <f>IF(Diapers_main!#REF!="","",Diapers_main!#REF!)</f>
        <v>#REF!</v>
      </c>
      <c r="B121" s="3" t="e">
        <f>IF(Diapers_main!#REF!="","",Diapers_main!#REF!)</f>
        <v>#REF!</v>
      </c>
      <c r="C121" t="e">
        <f>IF(Diapers_main!#REF!="","",Diapers_main!#REF!)</f>
        <v>#REF!</v>
      </c>
      <c r="D121" t="e">
        <f>IF(Diapers_main!#REF!="","",Diapers_main!#REF!)</f>
        <v>#REF!</v>
      </c>
      <c r="AA121" s="3"/>
      <c r="AB121" s="3"/>
    </row>
    <row r="122" spans="1:28" x14ac:dyDescent="0.2">
      <c r="A122" t="e">
        <f>IF(Diapers_main!#REF!="","",Diapers_main!#REF!)</f>
        <v>#REF!</v>
      </c>
      <c r="B122" s="3" t="e">
        <f>IF(Diapers_main!#REF!="","",Diapers_main!#REF!)</f>
        <v>#REF!</v>
      </c>
      <c r="C122" t="e">
        <f>IF(Diapers_main!#REF!="","",Diapers_main!#REF!)</f>
        <v>#REF!</v>
      </c>
      <c r="D122" t="e">
        <f>IF(Diapers_main!#REF!="","",Diapers_main!#REF!)</f>
        <v>#REF!</v>
      </c>
      <c r="AA122" s="3"/>
      <c r="AB122" s="3"/>
    </row>
    <row r="123" spans="1:28" x14ac:dyDescent="0.2">
      <c r="A123" s="183" t="e">
        <f>IF(Diapers_main!#REF!="","",Diapers_main!#REF!)</f>
        <v>#REF!</v>
      </c>
      <c r="B123" s="184" t="e">
        <f>IF(Diapers_main!#REF!="","",Diapers_main!#REF!)</f>
        <v>#REF!</v>
      </c>
      <c r="C123" s="2" t="e">
        <f>IF(Diapers_main!#REF!="","",Diapers_main!#REF!)</f>
        <v>#REF!</v>
      </c>
      <c r="D123" s="2" t="e">
        <f>IF(Diapers_main!#REF!="","",Diapers_main!#REF!)</f>
        <v>#REF!</v>
      </c>
      <c r="AA123" s="3"/>
      <c r="AB123" s="3"/>
    </row>
    <row r="124" spans="1:28" x14ac:dyDescent="0.2">
      <c r="A124" s="183" t="e">
        <f>IF(Diapers_main!#REF!="","",Diapers_main!#REF!)</f>
        <v>#REF!</v>
      </c>
      <c r="B124" s="184" t="e">
        <f>IF(Diapers_main!#REF!="","",Diapers_main!#REF!)</f>
        <v>#REF!</v>
      </c>
      <c r="C124" s="2" t="e">
        <f>IF(Diapers_main!#REF!="","",Diapers_main!#REF!)</f>
        <v>#REF!</v>
      </c>
      <c r="D124" s="2" t="e">
        <f>IF(Diapers_main!#REF!="","",Diapers_main!#REF!)</f>
        <v>#REF!</v>
      </c>
      <c r="AA124" s="3"/>
      <c r="AB124" s="3"/>
    </row>
    <row r="125" spans="1:28" x14ac:dyDescent="0.2">
      <c r="A125" s="183" t="e">
        <f>IF(Diapers_main!#REF!="","",Diapers_main!#REF!)</f>
        <v>#REF!</v>
      </c>
      <c r="B125" s="184" t="e">
        <f>IF(Diapers_main!#REF!="","",Diapers_main!#REF!)</f>
        <v>#REF!</v>
      </c>
      <c r="C125" s="185" t="e">
        <f>IF(Diapers_main!#REF!="","",Diapers_main!#REF!)</f>
        <v>#REF!</v>
      </c>
      <c r="D125" s="185" t="e">
        <f>IF(Diapers_main!#REF!="","",Diapers_main!#REF!)</f>
        <v>#REF!</v>
      </c>
      <c r="AA125" s="3"/>
      <c r="AB125" s="3"/>
    </row>
    <row r="126" spans="1:28" x14ac:dyDescent="0.2">
      <c r="A126" s="183" t="e">
        <f>IF(Diapers_main!#REF!="","",Diapers_main!#REF!)</f>
        <v>#REF!</v>
      </c>
      <c r="B126" s="184" t="e">
        <f>IF(Diapers_main!#REF!="","",Diapers_main!#REF!)</f>
        <v>#REF!</v>
      </c>
      <c r="C126" s="186" t="e">
        <f>IF(Diapers_main!#REF!="","",Diapers_main!#REF!)</f>
        <v>#REF!</v>
      </c>
      <c r="D126" s="186" t="e">
        <f>IF(Diapers_main!#REF!="","",Diapers_main!#REF!)</f>
        <v>#REF!</v>
      </c>
      <c r="AA126" s="3"/>
      <c r="AB126" s="3"/>
    </row>
    <row r="127" spans="1:28" x14ac:dyDescent="0.2">
      <c r="A127" s="183" t="e">
        <f>IF(Diapers_main!#REF!="","",Diapers_main!#REF!)</f>
        <v>#REF!</v>
      </c>
      <c r="B127" s="184" t="e">
        <f>IF(Diapers_main!#REF!="","",Diapers_main!#REF!)</f>
        <v>#REF!</v>
      </c>
      <c r="C127" s="187" t="e">
        <f>IF(Diapers_main!#REF!="","",Diapers_main!#REF!)</f>
        <v>#REF!</v>
      </c>
      <c r="D127" s="187" t="e">
        <f>IF(Diapers_main!#REF!="","",Diapers_main!#REF!)</f>
        <v>#REF!</v>
      </c>
      <c r="AA127" s="3"/>
      <c r="AB127" s="3"/>
    </row>
    <row r="128" spans="1:28" x14ac:dyDescent="0.2">
      <c r="A128" s="183" t="e">
        <f>IF(Diapers_main!#REF!="","",Diapers_main!#REF!)</f>
        <v>#REF!</v>
      </c>
      <c r="B128" s="188" t="e">
        <f>IF(Diapers_main!#REF!="","",Diapers_main!#REF!)</f>
        <v>#REF!</v>
      </c>
      <c r="C128" s="183" t="e">
        <f>IF(Diapers_main!#REF!="","",Diapers_main!#REF!)</f>
        <v>#REF!</v>
      </c>
      <c r="D128" s="183" t="e">
        <f>IF(Diapers_main!#REF!="","",Diapers_main!#REF!)</f>
        <v>#REF!</v>
      </c>
      <c r="AA128" s="3"/>
      <c r="AB128" s="3"/>
    </row>
    <row r="129" spans="1:28" x14ac:dyDescent="0.2">
      <c r="A129" s="183" t="e">
        <f>IF(Diapers_main!#REF!="","",Diapers_main!#REF!)</f>
        <v>#REF!</v>
      </c>
      <c r="B129" s="188" t="e">
        <f>IF(Diapers_main!#REF!="","",Diapers_main!#REF!)</f>
        <v>#REF!</v>
      </c>
      <c r="C129" t="e">
        <f>IF(Diapers_main!#REF!="","",Diapers_main!#REF!)</f>
        <v>#REF!</v>
      </c>
      <c r="D129" t="e">
        <f>IF(Diapers_main!#REF!="","",Diapers_main!#REF!)</f>
        <v>#REF!</v>
      </c>
      <c r="AA129" s="3"/>
      <c r="AB129" s="3"/>
    </row>
    <row r="130" spans="1:28" x14ac:dyDescent="0.2">
      <c r="A130" s="183" t="e">
        <f>IF(Diapers_main!#REF!="","",Diapers_main!#REF!)</f>
        <v>#REF!</v>
      </c>
      <c r="B130" s="188" t="e">
        <f>IF(Diapers_main!#REF!="","",Diapers_main!#REF!)</f>
        <v>#REF!</v>
      </c>
      <c r="C130" s="183" t="e">
        <f>IF(Diapers_main!#REF!="","",Diapers_main!#REF!)</f>
        <v>#REF!</v>
      </c>
      <c r="D130" s="183" t="e">
        <f>IF(Diapers_main!#REF!="","",Diapers_main!#REF!)</f>
        <v>#REF!</v>
      </c>
      <c r="AA130" s="3"/>
      <c r="AB130" s="3"/>
    </row>
    <row r="131" spans="1:28" x14ac:dyDescent="0.2">
      <c r="A131" t="e">
        <f>IF(Diapers_main!#REF!="","",Diapers_main!#REF!)</f>
        <v>#REF!</v>
      </c>
      <c r="B131" s="3" t="e">
        <f>IF(Diapers_main!#REF!="","",Diapers_main!#REF!)</f>
        <v>#REF!</v>
      </c>
      <c r="C131" t="e">
        <f>IF(Diapers_main!#REF!="","",Diapers_main!#REF!)</f>
        <v>#REF!</v>
      </c>
      <c r="D131" t="e">
        <f>IF(Diapers_main!#REF!="","",Diapers_main!#REF!)</f>
        <v>#REF!</v>
      </c>
      <c r="H131" s="3"/>
      <c r="I131" s="3"/>
      <c r="J131" s="3"/>
      <c r="K131" s="3"/>
      <c r="L131" s="3"/>
      <c r="AA131" s="3"/>
      <c r="AB131" s="3"/>
    </row>
    <row r="132" spans="1:28" x14ac:dyDescent="0.2">
      <c r="A132" s="189" t="e">
        <f>IF(Diapers_main!#REF!="","",Diapers_main!#REF!)</f>
        <v>#REF!</v>
      </c>
      <c r="B132" s="3" t="e">
        <f>IF(Diapers_main!#REF!="","",Diapers_main!#REF!)</f>
        <v>#REF!</v>
      </c>
      <c r="C132" t="e">
        <f>IF(Diapers_main!#REF!="","",Diapers_main!#REF!)</f>
        <v>#REF!</v>
      </c>
      <c r="D132" t="e">
        <f>IF(Diapers_main!#REF!="","",Diapers_main!#REF!)</f>
        <v>#REF!</v>
      </c>
      <c r="H132" s="3"/>
      <c r="I132" s="3"/>
      <c r="J132" s="3"/>
      <c r="K132" s="3"/>
      <c r="L132" s="3"/>
      <c r="AA132" s="3"/>
      <c r="AB132" s="3"/>
    </row>
    <row r="133" spans="1:28" x14ac:dyDescent="0.2">
      <c r="A133" t="e">
        <f>IF(Diapers_main!#REF!="","",Diapers_main!#REF!)</f>
        <v>#REF!</v>
      </c>
      <c r="B133" s="3" t="e">
        <f>IF(Diapers_main!#REF!="","",Diapers_main!#REF!)</f>
        <v>#REF!</v>
      </c>
      <c r="C133" t="e">
        <f>IF(Diapers_main!#REF!="","",Diapers_main!#REF!)</f>
        <v>#REF!</v>
      </c>
      <c r="D133" t="e">
        <f>IF(Diapers_main!#REF!="","",Diapers_main!#REF!)</f>
        <v>#REF!</v>
      </c>
      <c r="H133" s="3"/>
      <c r="I133" s="3"/>
      <c r="J133" s="3"/>
      <c r="K133" s="3"/>
      <c r="L133" s="3"/>
      <c r="AA133" s="3"/>
      <c r="AB133" s="3"/>
    </row>
    <row r="134" spans="1:28" x14ac:dyDescent="0.2">
      <c r="A134" s="106" t="e">
        <f>IF(Diapers_main!#REF!="","",Diapers_main!#REF!)</f>
        <v>#REF!</v>
      </c>
      <c r="B134" s="190" t="e">
        <f>IF(Diapers_main!#REF!="","",Diapers_main!#REF!)</f>
        <v>#REF!</v>
      </c>
      <c r="C134" t="e">
        <f>IF(Diapers_main!#REF!="","",Diapers_main!#REF!)</f>
        <v>#REF!</v>
      </c>
      <c r="D134" t="e">
        <f>IF(Diapers_main!#REF!="","",Diapers_main!#REF!)</f>
        <v>#REF!</v>
      </c>
      <c r="H134" s="3"/>
      <c r="I134" s="3"/>
      <c r="J134" s="3"/>
      <c r="K134" s="3"/>
      <c r="L134" s="3"/>
      <c r="AA134" s="3"/>
      <c r="AB134" s="3"/>
    </row>
    <row r="135" spans="1:28" x14ac:dyDescent="0.2">
      <c r="A135" s="106" t="e">
        <f>IF(Diapers_main!#REF!="","",Diapers_main!#REF!)</f>
        <v>#REF!</v>
      </c>
      <c r="B135" s="190" t="e">
        <f>IF(Diapers_main!#REF!="","",Diapers_main!#REF!)</f>
        <v>#REF!</v>
      </c>
      <c r="C135" s="106" t="e">
        <f>IF(Diapers_main!#REF!="","",Diapers_main!#REF!)</f>
        <v>#REF!</v>
      </c>
      <c r="D135" s="106" t="e">
        <f>IF(Diapers_main!#REF!="","",Diapers_main!#REF!)</f>
        <v>#REF!</v>
      </c>
      <c r="H135" s="3"/>
      <c r="I135" s="3"/>
      <c r="J135" s="3"/>
      <c r="K135" s="3"/>
      <c r="L135" s="3"/>
      <c r="AA135" s="3"/>
      <c r="AB135" s="3"/>
    </row>
    <row r="136" spans="1:28" x14ac:dyDescent="0.2">
      <c r="A136" t="e">
        <f>IF(Diapers_main!#REF!="","",Diapers_main!#REF!)</f>
        <v>#REF!</v>
      </c>
      <c r="B136" s="3" t="e">
        <f>IF(Diapers_main!#REF!="","",Diapers_main!#REF!)</f>
        <v>#REF!</v>
      </c>
      <c r="C136" t="e">
        <f>IF(Diapers_main!#REF!="","",Diapers_main!#REF!)</f>
        <v>#REF!</v>
      </c>
      <c r="D136" t="e">
        <f>IF(Diapers_main!#REF!="","",Diapers_main!#REF!)</f>
        <v>#REF!</v>
      </c>
      <c r="H136" s="3"/>
      <c r="I136" s="3"/>
      <c r="J136" s="3"/>
      <c r="K136" s="3"/>
      <c r="L136" s="3"/>
    </row>
    <row r="137" spans="1:28" x14ac:dyDescent="0.2">
      <c r="A137" t="e">
        <f>IF(Diapers_main!#REF!="","",Diapers_main!#REF!)</f>
        <v>#REF!</v>
      </c>
      <c r="B137" s="3" t="e">
        <f>IF(Diapers_main!#REF!="","",Diapers_main!#REF!)</f>
        <v>#REF!</v>
      </c>
      <c r="C137" t="e">
        <f>IF(Diapers_main!#REF!="","",Diapers_main!#REF!)</f>
        <v>#REF!</v>
      </c>
      <c r="D137" t="e">
        <f>IF(Diapers_main!#REF!="","",Diapers_main!#REF!)</f>
        <v>#REF!</v>
      </c>
      <c r="H137" s="3"/>
      <c r="I137" s="3"/>
      <c r="J137" s="3"/>
      <c r="K137" s="3"/>
      <c r="L137" s="3"/>
    </row>
    <row r="138" spans="1:28" ht="21" x14ac:dyDescent="0.25">
      <c r="A138" s="11" t="e">
        <f>IF(Diapers_main!#REF!="","",Diapers_main!#REF!)</f>
        <v>#REF!</v>
      </c>
      <c r="B138" s="3" t="e">
        <f>IF(Diapers_main!#REF!="","",Diapers_main!#REF!)</f>
        <v>#REF!</v>
      </c>
      <c r="C138" t="e">
        <f>IF(Diapers_main!#REF!="","",Diapers_main!#REF!)</f>
        <v>#REF!</v>
      </c>
      <c r="D138" t="e">
        <f>IF(Diapers_main!#REF!="","",Diapers_main!#REF!)</f>
        <v>#REF!</v>
      </c>
      <c r="H138" s="3"/>
      <c r="I138" s="3"/>
      <c r="J138" s="3"/>
      <c r="K138" s="3"/>
      <c r="L138" s="3"/>
    </row>
    <row r="139" spans="1:28" x14ac:dyDescent="0.2">
      <c r="A139" t="e">
        <f>IF(Diapers_main!#REF!="","",Diapers_main!#REF!)</f>
        <v>#REF!</v>
      </c>
      <c r="B139" s="3" t="e">
        <f>IF(Diapers_main!#REF!="","",Diapers_main!#REF!)</f>
        <v>#REF!</v>
      </c>
      <c r="C139" t="e">
        <f>IF(Diapers_main!#REF!="","",Diapers_main!#REF!)</f>
        <v>#REF!</v>
      </c>
      <c r="D139" t="e">
        <f>IF(Diapers_main!#REF!="","",Diapers_main!#REF!)</f>
        <v>#REF!</v>
      </c>
      <c r="H139" s="3"/>
      <c r="I139" s="3"/>
      <c r="J139" s="3"/>
      <c r="K139" s="3"/>
      <c r="L139" s="3"/>
    </row>
    <row r="140" spans="1:28" x14ac:dyDescent="0.2">
      <c r="A140" s="19" t="e">
        <f>IF(Diapers_main!#REF!="","",Diapers_main!#REF!)</f>
        <v>#REF!</v>
      </c>
      <c r="B140" s="8" t="e">
        <f>IF(Diapers_main!#REF!="","",Diapers_main!#REF!)</f>
        <v>#REF!</v>
      </c>
      <c r="C140" s="3" t="e">
        <f>IF(Diapers_main!#REF!="","",Diapers_main!#REF!)</f>
        <v>#REF!</v>
      </c>
      <c r="D140" t="e">
        <f>IF(Diapers_main!#REF!="","",Diapers_main!#REF!)</f>
        <v>#REF!</v>
      </c>
      <c r="H140" s="3"/>
      <c r="I140" s="3"/>
      <c r="J140" s="3"/>
      <c r="K140" s="3"/>
      <c r="L140" s="3"/>
    </row>
    <row r="141" spans="1:28" x14ac:dyDescent="0.2">
      <c r="A141" s="3" t="str">
        <f>IF(Diapers_main!A45="","",Diapers_main!A45)</f>
        <v>Profit %</v>
      </c>
      <c r="B141" s="8" t="str">
        <f>IF(Diapers_main!B45="","",Diapers_main!B45)</f>
        <v>%</v>
      </c>
      <c r="C141" s="3">
        <f>IF(Diapers_main!C45="","",Diapers_main!C45)</f>
        <v>-0.66253314362456439</v>
      </c>
      <c r="D141" t="e">
        <f>IF(Diapers_main!#REF!="","",Diapers_main!#REF!)</f>
        <v>#REF!</v>
      </c>
      <c r="H141" s="3"/>
      <c r="I141" s="3"/>
      <c r="J141" s="3"/>
      <c r="K141" s="3"/>
      <c r="L141" s="3"/>
    </row>
    <row r="142" spans="1:28" x14ac:dyDescent="0.2">
      <c r="A142" s="21" t="e">
        <f>IF(Diapers_main!#REF!="","",Diapers_main!#REF!)</f>
        <v>#REF!</v>
      </c>
      <c r="B142" s="24" t="e">
        <f>IF(Diapers_main!#REF!="","",Diapers_main!#REF!)</f>
        <v>#REF!</v>
      </c>
      <c r="C142" s="3" t="e">
        <f>IF(Diapers_main!#REF!="","",Diapers_main!#REF!)</f>
        <v>#REF!</v>
      </c>
      <c r="D142" s="2" t="e">
        <f>IF(Diapers_main!#REF!="","",Diapers_main!#REF!)</f>
        <v>#REF!</v>
      </c>
      <c r="H142" s="3"/>
      <c r="I142" s="3"/>
      <c r="J142" s="3"/>
      <c r="K142" s="3"/>
      <c r="L142" s="3"/>
    </row>
    <row r="143" spans="1:28" x14ac:dyDescent="0.2">
      <c r="A143" s="30" t="e">
        <f>IF(Diapers_main!#REF!="","",Diapers_main!#REF!)</f>
        <v>#REF!</v>
      </c>
      <c r="B143" s="24" t="e">
        <f>IF(Diapers_main!#REF!="","",Diapers_main!#REF!)</f>
        <v>#REF!</v>
      </c>
      <c r="C143" s="3" t="e">
        <f>IF(Diapers_main!#REF!="","",Diapers_main!#REF!)</f>
        <v>#REF!</v>
      </c>
      <c r="D143" s="144" t="e">
        <f>IF(Diapers_main!#REF!="","",Diapers_main!#REF!)</f>
        <v>#REF!</v>
      </c>
      <c r="H143" s="3"/>
      <c r="I143" s="3"/>
      <c r="J143" s="3"/>
      <c r="K143" s="3"/>
      <c r="L143" s="3"/>
    </row>
    <row r="144" spans="1:28" x14ac:dyDescent="0.2">
      <c r="A144" s="21" t="e">
        <f>IF(Diapers_main!#REF!="","",Diapers_main!#REF!)</f>
        <v>#REF!</v>
      </c>
      <c r="B144" s="24" t="e">
        <f>IF(Diapers_main!#REF!="","",Diapers_main!#REF!)</f>
        <v>#REF!</v>
      </c>
      <c r="C144" s="3" t="e">
        <f>IF(Diapers_main!#REF!="","",Diapers_main!#REF!)</f>
        <v>#REF!</v>
      </c>
      <c r="D144" s="2" t="e">
        <f>IF(Diapers_main!#REF!="","",Diapers_main!#REF!)</f>
        <v>#REF!</v>
      </c>
      <c r="H144" s="3"/>
      <c r="I144" s="3"/>
      <c r="J144" s="3"/>
      <c r="K144" s="3"/>
      <c r="L144" s="3"/>
    </row>
    <row r="145" spans="1:12" x14ac:dyDescent="0.2">
      <c r="A145" s="21" t="e">
        <f>IF(Diapers_main!#REF!="","",Diapers_main!#REF!)</f>
        <v>#REF!</v>
      </c>
      <c r="B145" s="24" t="e">
        <f>IF(Diapers_main!#REF!="","",Diapers_main!#REF!)</f>
        <v>#REF!</v>
      </c>
      <c r="C145" s="3" t="e">
        <f>IF(Diapers_main!#REF!="","",Diapers_main!#REF!)</f>
        <v>#REF!</v>
      </c>
      <c r="D145" s="2" t="e">
        <f>IF(Diapers_main!#REF!="","",Diapers_main!#REF!)</f>
        <v>#REF!</v>
      </c>
      <c r="H145" s="3"/>
      <c r="I145" s="3"/>
      <c r="J145" s="3"/>
      <c r="K145" s="3"/>
      <c r="L145" s="3"/>
    </row>
    <row r="146" spans="1:12" x14ac:dyDescent="0.2">
      <c r="A146" s="21" t="str">
        <f>IF(Diapers_main!A187="","",Diapers_main!A187)</f>
        <v>INPUTS - Soil (terra preta)</v>
      </c>
      <c r="B146" s="24" t="e">
        <f>IF(Diapers_main!#REF!="","",Diapers_main!#REF!)</f>
        <v>#REF!</v>
      </c>
      <c r="C146" s="3" t="e">
        <f>IF(Diapers_main!#REF!="","",Diapers_main!#REF!)</f>
        <v>#REF!</v>
      </c>
      <c r="D146" s="37" t="e">
        <f>IF(Diapers_main!#REF!="","",Diapers_main!#REF!)</f>
        <v>#REF!</v>
      </c>
      <c r="H146" s="3"/>
      <c r="I146" s="3"/>
      <c r="J146" s="3"/>
      <c r="K146" s="3"/>
      <c r="L146" s="3"/>
    </row>
    <row r="147" spans="1:12" x14ac:dyDescent="0.2">
      <c r="A147" s="21" t="e">
        <f>IF(Diapers_main!#REF!="","",Diapers_main!#REF!)</f>
        <v>#REF!</v>
      </c>
      <c r="B147" s="24" t="e">
        <f>IF(Diapers_main!#REF!="","",Diapers_main!#REF!)</f>
        <v>#REF!</v>
      </c>
      <c r="C147" s="3" t="e">
        <f>IF(Diapers_main!#REF!="","",Diapers_main!#REF!)</f>
        <v>#REF!</v>
      </c>
      <c r="D147" s="235" t="e">
        <f>IF(Diapers_main!#REF!="","",Diapers_main!#REF!)</f>
        <v>#REF!</v>
      </c>
      <c r="H147" s="3"/>
      <c r="I147" s="3"/>
      <c r="J147" s="3"/>
      <c r="K147" s="3"/>
      <c r="L147" s="3"/>
    </row>
    <row r="148" spans="1:12" x14ac:dyDescent="0.2">
      <c r="A148" t="str">
        <f>IF(Diapers_main!A138="","",Diapers_main!A138)</f>
        <v>GENERAL - Soil (terra preta)</v>
      </c>
      <c r="B148" s="3" t="e">
        <f>IF(Diapers_main!#REF!="","",Diapers_main!#REF!)</f>
        <v>#REF!</v>
      </c>
      <c r="C148" s="3" t="e">
        <f>IF(Diapers_main!#REF!="","",Diapers_main!#REF!)</f>
        <v>#REF!</v>
      </c>
      <c r="D148" t="e">
        <f>IF(Diapers_main!#REF!="","",Diapers_main!#REF!)</f>
        <v>#REF!</v>
      </c>
      <c r="H148" s="3"/>
      <c r="I148" s="3"/>
      <c r="J148" s="3"/>
      <c r="K148" s="3"/>
      <c r="L148" s="3"/>
    </row>
    <row r="149" spans="1:12" x14ac:dyDescent="0.2">
      <c r="A149" t="str">
        <f>IF(Diapers_main!A155="","",Diapers_main!A155)</f>
        <v/>
      </c>
      <c r="B149" s="3" t="str">
        <f>IF(Diapers_main!B155="","",Diapers_main!B155)</f>
        <v/>
      </c>
      <c r="C149" s="3" t="str">
        <f>IF(Diapers_main!C155="","",Diapers_main!C155)</f>
        <v/>
      </c>
      <c r="D149" t="e">
        <f>IF(Diapers_main!#REF!="","",Diapers_main!#REF!)</f>
        <v>#REF!</v>
      </c>
      <c r="H149" s="3"/>
      <c r="I149" s="3"/>
      <c r="J149" s="3"/>
      <c r="K149" s="3"/>
      <c r="L149" s="3"/>
    </row>
    <row r="150" spans="1:12" x14ac:dyDescent="0.2">
      <c r="A150" s="38" t="str">
        <f>IF(Diapers_main!A145="","",Diapers_main!A145)</f>
        <v>Equipment price</v>
      </c>
      <c r="B150" s="3" t="str">
        <f>IF(Diapers_main!B145="","",Diapers_main!B145)</f>
        <v xml:space="preserve"> €</v>
      </c>
      <c r="C150" s="3" t="str">
        <f>IF(Diapers_main!C145="","",Diapers_main!C145)</f>
        <v/>
      </c>
      <c r="D150" t="e">
        <f>IF(Diapers_main!#REF!="","",Diapers_main!#REF!)</f>
        <v>#REF!</v>
      </c>
      <c r="H150" s="3"/>
      <c r="I150" s="3"/>
      <c r="J150" s="3"/>
      <c r="K150" s="3"/>
      <c r="L150" s="3"/>
    </row>
    <row r="151" spans="1:12" x14ac:dyDescent="0.2">
      <c r="A151" t="str">
        <f>IF(Diapers_main!A146="","",Diapers_main!A146)</f>
        <v>lifetime</v>
      </c>
      <c r="B151" s="3" t="str">
        <f>IF(Diapers_main!B146="","",Diapers_main!B146)</f>
        <v>years</v>
      </c>
      <c r="C151" s="3" t="str">
        <f>IF(Diapers_main!C146="","",Diapers_main!C146)</f>
        <v/>
      </c>
      <c r="D151" t="e">
        <f>IF(Diapers_main!#REF!="","",Diapers_main!#REF!)</f>
        <v>#REF!</v>
      </c>
      <c r="H151" s="3"/>
      <c r="I151" s="3"/>
      <c r="J151" s="3"/>
      <c r="K151" s="3"/>
      <c r="L151" s="3"/>
    </row>
    <row r="152" spans="1:12" x14ac:dyDescent="0.2">
      <c r="A152" s="93" t="str">
        <f>IF(Diapers_main!A147="","",Diapers_main!A147)</f>
        <v/>
      </c>
      <c r="B152" s="95" t="str">
        <f>IF(Diapers_main!B147="","",Diapers_main!B147)</f>
        <v/>
      </c>
      <c r="C152" s="3" t="str">
        <f>IF(Diapers_main!C147="","",Diapers_main!C147)</f>
        <v/>
      </c>
      <c r="D152" t="e">
        <f>IF(Diapers_main!#REF!="","",Diapers_main!#REF!)</f>
        <v>#REF!</v>
      </c>
      <c r="H152" s="3"/>
      <c r="I152" s="3"/>
      <c r="J152" s="3"/>
      <c r="K152" s="3"/>
      <c r="L152" s="3"/>
    </row>
    <row r="153" spans="1:12" x14ac:dyDescent="0.2">
      <c r="A153" s="236" t="e">
        <f>IF(Diapers_main!#REF!="","",Diapers_main!#REF!)</f>
        <v>#REF!</v>
      </c>
      <c r="B153" s="95" t="e">
        <f>IF(Diapers_main!#REF!="","",Diapers_main!#REF!)</f>
        <v>#REF!</v>
      </c>
      <c r="C153" t="e">
        <f>IF(Diapers_main!#REF!="","",Diapers_main!#REF!)</f>
        <v>#REF!</v>
      </c>
      <c r="D153" s="237" t="e">
        <f>IF(Diapers_main!#REF!="","",Diapers_main!#REF!)</f>
        <v>#REF!</v>
      </c>
      <c r="G153" s="3"/>
      <c r="H153" s="3"/>
      <c r="I153" s="3"/>
      <c r="J153" s="3"/>
      <c r="K153" s="3"/>
      <c r="L153" s="3"/>
    </row>
    <row r="154" spans="1:12" x14ac:dyDescent="0.2">
      <c r="A154" s="236" t="str">
        <f>IF(Diapers_main!A150="","",Diapers_main!A150)</f>
        <v>Soil substrate per baby per month</v>
      </c>
      <c r="B154" s="95" t="str">
        <f>IF(Diapers_main!B150="","",Diapers_main!B150)</f>
        <v>liter/baby</v>
      </c>
      <c r="C154" t="str">
        <f>IF(Diapers_main!C150="","",Diapers_main!C150)</f>
        <v/>
      </c>
      <c r="D154" t="e">
        <f>IF(Diapers_main!#REF!="","",Diapers_main!#REF!)</f>
        <v>#REF!</v>
      </c>
      <c r="H154" s="3"/>
      <c r="I154" s="3"/>
      <c r="J154" s="3"/>
      <c r="K154" s="3"/>
      <c r="L154" s="3"/>
    </row>
    <row r="155" spans="1:12" x14ac:dyDescent="0.2">
      <c r="A155" s="236" t="e">
        <f>IF(Diapers_main!#REF!="","",Diapers_main!#REF!)</f>
        <v>#REF!</v>
      </c>
      <c r="B155" s="95" t="e">
        <f>IF(Diapers_main!#REF!="","",Diapers_main!#REF!)</f>
        <v>#REF!</v>
      </c>
      <c r="C155" t="e">
        <f>IF(Diapers_main!#REF!="","",Diapers_main!#REF!)</f>
        <v>#REF!</v>
      </c>
      <c r="D155" s="237" t="e">
        <f>IF(Diapers_main!#REF!="","",Diapers_main!#REF!)</f>
        <v>#REF!</v>
      </c>
    </row>
    <row r="156" spans="1:12" x14ac:dyDescent="0.2">
      <c r="A156" t="e">
        <f>IF(Diapers_main!#REF!="","",Diapers_main!#REF!)</f>
        <v>#REF!</v>
      </c>
      <c r="B156" s="3" t="e">
        <f>IF(Diapers_main!#REF!="","",Diapers_main!#REF!)</f>
        <v>#REF!</v>
      </c>
      <c r="C156" t="e">
        <f>IF(Diapers_main!#REF!="","",Diapers_main!#REF!)</f>
        <v>#REF!</v>
      </c>
      <c r="D156" t="e">
        <f>IF(Diapers_main!#REF!="","",Diapers_main!#REF!)</f>
        <v>#REF!</v>
      </c>
    </row>
    <row r="157" spans="1:12" x14ac:dyDescent="0.2">
      <c r="A157" s="39" t="str">
        <f>IF(Diapers_main!A151="","",Diapers_main!A151)</f>
        <v/>
      </c>
      <c r="B157" s="8" t="str">
        <f>IF(Diapers_main!B151="","",Diapers_main!B151)</f>
        <v/>
      </c>
      <c r="C157" s="3" t="str">
        <f>IF(Diapers_main!C151="","",Diapers_main!C151)</f>
        <v/>
      </c>
      <c r="D157" s="3" t="e">
        <f>IF(Diapers_main!#REF!="","",Diapers_main!#REF!)</f>
        <v>#REF!</v>
      </c>
    </row>
    <row r="158" spans="1:12" x14ac:dyDescent="0.2">
      <c r="A158" t="str">
        <f>IF(Diapers_main!A152="","",Diapers_main!A152)</f>
        <v>loan ratio</v>
      </c>
      <c r="B158" s="8" t="str">
        <f>IF(Diapers_main!B152="","",Diapers_main!B152)</f>
        <v>%</v>
      </c>
      <c r="C158" s="3" t="str">
        <f>IF(Diapers_main!C152="","",Diapers_main!C152)</f>
        <v/>
      </c>
      <c r="D158" s="3" t="e">
        <f>IF(Diapers_main!#REF!="","",Diapers_main!#REF!)</f>
        <v>#REF!</v>
      </c>
    </row>
    <row r="159" spans="1:12" x14ac:dyDescent="0.2">
      <c r="A159" s="40" t="str">
        <f>IF(Diapers_main!A153="","",Diapers_main!A153)</f>
        <v xml:space="preserve">Monthly interest </v>
      </c>
      <c r="B159" s="41" t="str">
        <f>IF(Diapers_main!B153="","",Diapers_main!B153)</f>
        <v xml:space="preserve"> €</v>
      </c>
      <c r="C159" s="3" t="str">
        <f>IF(Diapers_main!C153="","",Diapers_main!C153)</f>
        <v/>
      </c>
      <c r="D159" s="107" t="e">
        <f>IF(Diapers_main!#REF!="","",Diapers_main!#REF!)</f>
        <v>#REF!</v>
      </c>
    </row>
    <row r="160" spans="1:12" x14ac:dyDescent="0.2">
      <c r="A160" s="40" t="str">
        <f>IF(Diapers_main!A154="","",Diapers_main!A154)</f>
        <v>loan repayment (principal payment)</v>
      </c>
      <c r="B160" s="41" t="str">
        <f>IF(Diapers_main!B154="","",Diapers_main!B154)</f>
        <v xml:space="preserve"> €</v>
      </c>
      <c r="C160" s="3" t="str">
        <f>IF(Diapers_main!C154="","",Diapers_main!C154)</f>
        <v/>
      </c>
      <c r="D160" s="238" t="e">
        <f>IF(Diapers_main!#REF!="","",Diapers_main!#REF!)</f>
        <v>#REF!</v>
      </c>
    </row>
    <row r="161" spans="1:4" x14ac:dyDescent="0.2">
      <c r="A161" s="40" t="e">
        <f>IF(Diapers_main!#REF!="","",Diapers_main!#REF!)</f>
        <v>#REF!</v>
      </c>
      <c r="B161" s="41" t="e">
        <f>IF(Diapers_main!#REF!="","",Diapers_main!#REF!)</f>
        <v>#REF!</v>
      </c>
      <c r="C161" s="3" t="e">
        <f>IF(Diapers_main!#REF!="","",Diapers_main!#REF!)</f>
        <v>#REF!</v>
      </c>
      <c r="D161" s="107" t="e">
        <f>IF(Diapers_main!#REF!="","",Diapers_main!#REF!)</f>
        <v>#REF!</v>
      </c>
    </row>
    <row r="162" spans="1:4" x14ac:dyDescent="0.2">
      <c r="A162" s="40" t="e">
        <f>IF(Diapers_main!#REF!="","",Diapers_main!#REF!)</f>
        <v>#REF!</v>
      </c>
      <c r="B162" s="41" t="e">
        <f>IF(Diapers_main!#REF!="","",Diapers_main!#REF!)</f>
        <v>#REF!</v>
      </c>
      <c r="C162" s="3" t="e">
        <f>IF(Diapers_main!#REF!="","",Diapers_main!#REF!)</f>
        <v>#REF!</v>
      </c>
      <c r="D162" s="109" t="e">
        <f>IF(Diapers_main!#REF!="","",Diapers_main!#REF!)</f>
        <v>#REF!</v>
      </c>
    </row>
    <row r="163" spans="1:4" x14ac:dyDescent="0.2">
      <c r="A163" s="40" t="e">
        <f>IF(Diapers_main!#REF!="","",Diapers_main!#REF!)</f>
        <v>#REF!</v>
      </c>
      <c r="B163" s="41" t="e">
        <f>IF(Diapers_main!#REF!="","",Diapers_main!#REF!)</f>
        <v>#REF!</v>
      </c>
      <c r="C163" s="3" t="e">
        <f>IF(Diapers_main!#REF!="","",Diapers_main!#REF!)</f>
        <v>#REF!</v>
      </c>
      <c r="D163" s="114" t="e">
        <f>IF(Diapers_main!#REF!="","",Diapers_main!#REF!)</f>
        <v>#REF!</v>
      </c>
    </row>
    <row r="164" spans="1:4" x14ac:dyDescent="0.2">
      <c r="A164" s="40" t="str">
        <f>IF(Diapers_main!A175="","",Diapers_main!A175)</f>
        <v/>
      </c>
      <c r="B164" s="41" t="str">
        <f>IF(Diapers_main!B175="","",Diapers_main!B175)</f>
        <v/>
      </c>
      <c r="C164" s="3" t="str">
        <f>IF(Diapers_main!C175="","",Diapers_main!C175)</f>
        <v/>
      </c>
      <c r="D164" s="239" t="e">
        <f>IF(Diapers_main!#REF!="","",Diapers_main!#REF!)</f>
        <v>#REF!</v>
      </c>
    </row>
    <row r="165" spans="1:4" x14ac:dyDescent="0.2">
      <c r="A165" s="40" t="str">
        <f>IF(Diapers_main!A189="","",Diapers_main!A189)</f>
        <v>Variable costs</v>
      </c>
      <c r="B165" s="41" t="e">
        <f>IF(Diapers_main!#REF!="","",Diapers_main!#REF!)</f>
        <v>#REF!</v>
      </c>
      <c r="C165" s="3" t="e">
        <f>IF(Diapers_main!#REF!="","",Diapers_main!#REF!)</f>
        <v>#REF!</v>
      </c>
      <c r="D165" s="239" t="e">
        <f>IF(Diapers_main!#REF!="","",Diapers_main!#REF!)</f>
        <v>#REF!</v>
      </c>
    </row>
    <row r="166" spans="1:4" x14ac:dyDescent="0.2">
      <c r="A166" t="e">
        <f>IF(Diapers_main!#REF!="","",Diapers_main!#REF!)</f>
        <v>#REF!</v>
      </c>
      <c r="B166" s="3" t="e">
        <f>IF(Diapers_main!#REF!="","",Diapers_main!#REF!)</f>
        <v>#REF!</v>
      </c>
      <c r="C166" s="3" t="e">
        <f>IF(Diapers_main!#REF!="","",Diapers_main!#REF!)</f>
        <v>#REF!</v>
      </c>
      <c r="D166" t="e">
        <f>IF(Diapers_main!#REF!="","",Diapers_main!#REF!)</f>
        <v>#REF!</v>
      </c>
    </row>
    <row r="167" spans="1:4" x14ac:dyDescent="0.2">
      <c r="A167" s="91" t="e">
        <f>IF(Diapers_main!#REF!="","",Diapers_main!#REF!)</f>
        <v>#REF!</v>
      </c>
      <c r="B167" s="3" t="e">
        <f>IF(Diapers_main!#REF!="","",Diapers_main!#REF!)</f>
        <v>#REF!</v>
      </c>
      <c r="C167" s="3" t="e">
        <f>IF(Diapers_main!#REF!="","",Diapers_main!#REF!)</f>
        <v>#REF!</v>
      </c>
      <c r="D167" t="e">
        <f>IF(Diapers_main!#REF!="","",Diapers_main!#REF!)</f>
        <v>#REF!</v>
      </c>
    </row>
    <row r="168" spans="1:4" x14ac:dyDescent="0.2">
      <c r="A168" s="171" t="str">
        <f>IF(Diapers_main!A192="","",Diapers_main!A192)</f>
        <v>Liters of used inlays (40-100 l)</v>
      </c>
      <c r="B168" s="172" t="str">
        <f>IF(Diapers_main!B192="","",Diapers_main!B192)</f>
        <v>l/month/baby</v>
      </c>
      <c r="C168" s="3" t="str">
        <f>IF(Diapers_main!C192="","",Diapers_main!C192)</f>
        <v/>
      </c>
      <c r="D168" t="e">
        <f>IF(Diapers_main!#REF!="","",Diapers_main!#REF!)</f>
        <v>#REF!</v>
      </c>
    </row>
    <row r="169" spans="1:4" x14ac:dyDescent="0.2">
      <c r="A169" s="148" t="str">
        <f>IF(Diapers_main!A194="","",Diapers_main!A194)</f>
        <v>Price of 1 liter inlays</v>
      </c>
      <c r="B169" s="149" t="str">
        <f>IF(Diapers_main!B194="","",Diapers_main!B194)</f>
        <v>€</v>
      </c>
      <c r="C169" s="3" t="str">
        <f>IF(Diapers_main!C194="","",Diapers_main!C194)</f>
        <v/>
      </c>
      <c r="D169" s="173" t="e">
        <f>IF(Diapers_main!#REF!="","",Diapers_main!#REF!)</f>
        <v>#REF!</v>
      </c>
    </row>
    <row r="170" spans="1:4" x14ac:dyDescent="0.2">
      <c r="A170" s="148" t="str">
        <f>IF(Diapers_main!A196="","",Diapers_main!A196)</f>
        <v>Used inlays price total</v>
      </c>
      <c r="B170" s="149" t="str">
        <f>IF(Diapers_main!B196="","",Diapers_main!B196)</f>
        <v>€</v>
      </c>
      <c r="C170" s="3" t="str">
        <f>IF(Diapers_main!C196="","",Diapers_main!C196)</f>
        <v/>
      </c>
      <c r="D170" s="173" t="e">
        <f>IF(Diapers_main!#REF!="","",Diapers_main!#REF!)</f>
        <v>#REF!</v>
      </c>
    </row>
    <row r="171" spans="1:4" x14ac:dyDescent="0.2">
      <c r="A171" t="e">
        <f>IF(Diapers_main!#REF!="","",Diapers_main!#REF!)</f>
        <v>#REF!</v>
      </c>
      <c r="B171" s="3" t="e">
        <f>IF(Diapers_main!#REF!="","",Diapers_main!#REF!)</f>
        <v>#REF!</v>
      </c>
      <c r="C171" s="3" t="e">
        <f>IF(Diapers_main!#REF!="","",Diapers_main!#REF!)</f>
        <v>#REF!</v>
      </c>
      <c r="D171" t="e">
        <f>IF(Diapers_main!#REF!="","",Diapers_main!#REF!)</f>
        <v>#REF!</v>
      </c>
    </row>
    <row r="172" spans="1:4" x14ac:dyDescent="0.2">
      <c r="A172" s="171" t="str">
        <f>IF(Diapers_main!A216="","",Diapers_main!A216)</f>
        <v>labour need</v>
      </c>
      <c r="B172" s="3" t="str">
        <f>IF(Diapers_main!B216="","",Diapers_main!B216)</f>
        <v>capita</v>
      </c>
      <c r="C172" s="3" t="str">
        <f>IF(Diapers_main!C216="","",Diapers_main!C216)</f>
        <v/>
      </c>
      <c r="D172" t="e">
        <f>IF(Diapers_main!#REF!="","",Diapers_main!#REF!)</f>
        <v>#REF!</v>
      </c>
    </row>
    <row r="173" spans="1:4" x14ac:dyDescent="0.2">
      <c r="A173" s="148" t="str">
        <f>IF(Diapers_main!A217="","",Diapers_main!A217)</f>
        <v>labour, monthly salary - full</v>
      </c>
      <c r="B173" s="149" t="str">
        <f>IF(Diapers_main!B217="","",Diapers_main!B217)</f>
        <v>€/capita</v>
      </c>
      <c r="C173" s="3" t="str">
        <f>IF(Diapers_main!C217="","",Diapers_main!C217)</f>
        <v/>
      </c>
      <c r="D173" s="114" t="e">
        <f>IF(Diapers_main!#REF!="","",Diapers_main!#REF!)</f>
        <v>#REF!</v>
      </c>
    </row>
    <row r="174" spans="1:4" x14ac:dyDescent="0.2">
      <c r="A174" s="148" t="str">
        <f>IF(Diapers_main!A218="","",Diapers_main!A218)</f>
        <v>labour, monthly salary - total cost</v>
      </c>
      <c r="B174" s="149" t="str">
        <f>IF(Diapers_main!B218="","",Diapers_main!B218)</f>
        <v>€</v>
      </c>
      <c r="C174" s="3" t="str">
        <f>IF(Diapers_main!C218="","",Diapers_main!C218)</f>
        <v/>
      </c>
      <c r="D174" s="114" t="e">
        <f>IF(Diapers_main!#REF!="","",Diapers_main!#REF!)</f>
        <v>#REF!</v>
      </c>
    </row>
    <row r="175" spans="1:4" x14ac:dyDescent="0.2">
      <c r="A175" t="e">
        <f>IF(Diapers_main!#REF!="","",Diapers_main!#REF!)</f>
        <v>#REF!</v>
      </c>
      <c r="B175" s="3" t="e">
        <f>IF(Diapers_main!#REF!="","",Diapers_main!#REF!)</f>
        <v>#REF!</v>
      </c>
      <c r="C175" s="3" t="e">
        <f>IF(Diapers_main!#REF!="","",Diapers_main!#REF!)</f>
        <v>#REF!</v>
      </c>
      <c r="D175" t="e">
        <f>IF(Diapers_main!#REF!="","",Diapers_main!#REF!)</f>
        <v>#REF!</v>
      </c>
    </row>
    <row r="176" spans="1:4" x14ac:dyDescent="0.2">
      <c r="A176" s="171" t="e">
        <f>IF(Diapers_main!#REF!="","",Diapers_main!#REF!)</f>
        <v>#REF!</v>
      </c>
      <c r="B176" s="172" t="e">
        <f>IF(Diapers_main!#REF!="","",Diapers_main!#REF!)</f>
        <v>#REF!</v>
      </c>
      <c r="C176" s="3" t="e">
        <f>IF(Diapers_main!#REF!="","",Diapers_main!#REF!)</f>
        <v>#REF!</v>
      </c>
      <c r="D176" t="e">
        <f>IF(Diapers_main!#REF!="","",Diapers_main!#REF!)</f>
        <v>#REF!</v>
      </c>
    </row>
    <row r="177" spans="1:7" x14ac:dyDescent="0.2">
      <c r="A177" s="148" t="e">
        <f>IF(Diapers_main!#REF!="","",Diapers_main!#REF!)</f>
        <v>#REF!</v>
      </c>
      <c r="B177" s="149" t="e">
        <f>IF(Diapers_main!#REF!="","",Diapers_main!#REF!)</f>
        <v>#REF!</v>
      </c>
      <c r="C177" s="3" t="e">
        <f>IF(Diapers_main!#REF!="","",Diapers_main!#REF!)</f>
        <v>#REF!</v>
      </c>
      <c r="D177" s="176" t="e">
        <f>IF(Diapers_main!#REF!="","",Diapers_main!#REF!)</f>
        <v>#REF!</v>
      </c>
    </row>
    <row r="178" spans="1:7" x14ac:dyDescent="0.2">
      <c r="A178" s="148" t="e">
        <f>IF(Diapers_main!#REF!="","",Diapers_main!#REF!)</f>
        <v>#REF!</v>
      </c>
      <c r="B178" s="149" t="e">
        <f>IF(Diapers_main!#REF!="","",Diapers_main!#REF!)</f>
        <v>#REF!</v>
      </c>
      <c r="C178" s="3" t="e">
        <f>IF(Diapers_main!#REF!="","",Diapers_main!#REF!)</f>
        <v>#REF!</v>
      </c>
      <c r="D178" s="148" t="e">
        <f>IF(Diapers_main!#REF!="","",Diapers_main!#REF!)</f>
        <v>#REF!</v>
      </c>
    </row>
    <row r="179" spans="1:7" x14ac:dyDescent="0.2">
      <c r="A179" t="e">
        <f>IF(Diapers_main!#REF!="","",Diapers_main!#REF!)</f>
        <v>#REF!</v>
      </c>
      <c r="B179" s="3" t="e">
        <f>IF(Diapers_main!#REF!="","",Diapers_main!#REF!)</f>
        <v>#REF!</v>
      </c>
      <c r="C179" s="3" t="e">
        <f>IF(Diapers_main!#REF!="","",Diapers_main!#REF!)</f>
        <v>#REF!</v>
      </c>
      <c r="D179" t="e">
        <f>IF(Diapers_main!#REF!="","",Diapers_main!#REF!)</f>
        <v>#REF!</v>
      </c>
      <c r="G179" s="3"/>
    </row>
    <row r="180" spans="1:7" x14ac:dyDescent="0.2">
      <c r="A180" s="89" t="e">
        <f>IF(Diapers_main!#REF!="","",Diapers_main!#REF!)</f>
        <v>#REF!</v>
      </c>
      <c r="B180" s="3" t="e">
        <f>IF(Diapers_main!#REF!="","",Diapers_main!#REF!)</f>
        <v>#REF!</v>
      </c>
      <c r="C180" s="3" t="e">
        <f>IF(Diapers_main!#REF!="","",Diapers_main!#REF!)</f>
        <v>#REF!</v>
      </c>
      <c r="D180" t="e">
        <f>IF(Diapers_main!#REF!="","",Diapers_main!#REF!)</f>
        <v>#REF!</v>
      </c>
    </row>
    <row r="181" spans="1:7" x14ac:dyDescent="0.2">
      <c r="A181" t="e">
        <f>IF(Diapers_main!#REF!="","",Diapers_main!#REF!)</f>
        <v>#REF!</v>
      </c>
      <c r="B181" s="3" t="e">
        <f>IF(Diapers_main!#REF!="","",Diapers_main!#REF!)</f>
        <v>#REF!</v>
      </c>
      <c r="C181" s="3" t="e">
        <f>IF(Diapers_main!#REF!="","",Diapers_main!#REF!)</f>
        <v>#REF!</v>
      </c>
      <c r="D181" t="e">
        <f>IF(Diapers_main!#REF!="","",Diapers_main!#REF!)</f>
        <v>#REF!</v>
      </c>
    </row>
    <row r="182" spans="1:7" x14ac:dyDescent="0.2">
      <c r="A182" s="73" t="str">
        <f>IF(Diapers_main!A234="","",Diapers_main!A234)</f>
        <v/>
      </c>
      <c r="B182" s="74" t="str">
        <f>IF(Diapers_main!B234="","",Diapers_main!B234)</f>
        <v/>
      </c>
      <c r="C182" s="3" t="str">
        <f>IF(Diapers_main!C234="","",Diapers_main!C234)</f>
        <v/>
      </c>
      <c r="D182" s="114" t="e">
        <f>IF(Diapers_main!#REF!="","",Diapers_main!#REF!)</f>
        <v>#REF!</v>
      </c>
    </row>
    <row r="183" spans="1:7" x14ac:dyDescent="0.2">
      <c r="A183" s="73" t="str">
        <f>IF(Diapers_main!A221="","",Diapers_main!A221)</f>
        <v>energy for 1 liter tp</v>
      </c>
      <c r="B183" s="74" t="str">
        <f>IF(Diapers_main!B221="","",Diapers_main!B221)</f>
        <v>kWh/1 m3</v>
      </c>
      <c r="C183" s="3" t="str">
        <f>IF(Diapers_main!C221="","",Diapers_main!C221)</f>
        <v/>
      </c>
      <c r="D183" s="240" t="e">
        <f>IF(Diapers_main!#REF!="","",Diapers_main!#REF!)</f>
        <v>#REF!</v>
      </c>
      <c r="F183" s="16"/>
    </row>
    <row r="184" spans="1:7" x14ac:dyDescent="0.2">
      <c r="A184" t="str">
        <f>IF(Diapers_main!A222="","",Diapers_main!A222)</f>
        <v>energy - total</v>
      </c>
      <c r="B184" s="3" t="str">
        <f>IF(Diapers_main!B222="","",Diapers_main!B222)</f>
        <v>kWh</v>
      </c>
      <c r="C184" s="3" t="str">
        <f>IF(Diapers_main!C222="","",Diapers_main!C222)</f>
        <v/>
      </c>
      <c r="D184" t="e">
        <f>IF(Diapers_main!#REF!="","",Diapers_main!#REF!)</f>
        <v>#REF!</v>
      </c>
    </row>
    <row r="185" spans="1:7" x14ac:dyDescent="0.2">
      <c r="A185" s="38" t="str">
        <f>IF(Diapers_main!A223="","",Diapers_main!A223)</f>
        <v xml:space="preserve">price </v>
      </c>
      <c r="B185" s="3" t="str">
        <f>IF(Diapers_main!B223="","",Diapers_main!B223)</f>
        <v>€/kWh</v>
      </c>
      <c r="C185" s="3" t="str">
        <f>IF(Diapers_main!C223="","",Diapers_main!C223)</f>
        <v/>
      </c>
      <c r="D185" t="e">
        <f>IF(Diapers_main!#REF!="","",Diapers_main!#REF!)</f>
        <v>#REF!</v>
      </c>
    </row>
    <row r="186" spans="1:7" x14ac:dyDescent="0.2">
      <c r="A186" t="str">
        <f>IF(Diapers_main!A224="","",Diapers_main!A224)</f>
        <v>energy - total price</v>
      </c>
      <c r="B186" s="3" t="str">
        <f>IF(Diapers_main!B224="","",Diapers_main!B224)</f>
        <v>€</v>
      </c>
      <c r="C186" s="3" t="str">
        <f>IF(Diapers_main!C224="","",Diapers_main!C224)</f>
        <v/>
      </c>
      <c r="D186" t="e">
        <f>IF(Diapers_main!#REF!="","",Diapers_main!#REF!)</f>
        <v>#REF!</v>
      </c>
      <c r="G186" s="3"/>
    </row>
    <row r="187" spans="1:7" ht="16" x14ac:dyDescent="0.2">
      <c r="A187" s="53" t="str">
        <f>IF(Diapers_main!A243="","",Diapers_main!A243)</f>
        <v xml:space="preserve">Transport cost, total </v>
      </c>
      <c r="B187" s="54" t="str">
        <f>IF(Diapers_main!B243="","",Diapers_main!B243)</f>
        <v>€</v>
      </c>
      <c r="C187" s="3" t="str">
        <f>IF(Diapers_main!C243="","",Diapers_main!C243)</f>
        <v/>
      </c>
      <c r="D187" s="27" t="e">
        <f>IF(Diapers_main!#REF!="","",Diapers_main!#REF!)</f>
        <v>#REF!</v>
      </c>
    </row>
    <row r="188" spans="1:7" x14ac:dyDescent="0.2">
      <c r="A188" t="str">
        <f>IF(Diapers_main!A246="","",Diapers_main!A246)</f>
        <v>monthly overhead/1000 liter tp</v>
      </c>
      <c r="B188" s="8" t="str">
        <f>IF(Diapers_main!B246="","",Diapers_main!B246)</f>
        <v>€/1000 liter</v>
      </c>
      <c r="C188" s="3" t="str">
        <f>IF(Diapers_main!C246="","",Diapers_main!C246)</f>
        <v/>
      </c>
      <c r="D188" s="3" t="e">
        <f>IF(Diapers_main!#REF!="","",Diapers_main!#REF!)</f>
        <v>#REF!</v>
      </c>
    </row>
    <row r="189" spans="1:7" x14ac:dyDescent="0.2">
      <c r="A189" s="52" t="str">
        <f>IF(Diapers_main!A247="","",Diapers_main!A247)</f>
        <v>Total overhead</v>
      </c>
      <c r="B189" s="48" t="str">
        <f>IF(Diapers_main!B247="","",Diapers_main!B247)</f>
        <v>€</v>
      </c>
      <c r="C189" s="3" t="str">
        <f>IF(Diapers_main!C247="","",Diapers_main!C247)</f>
        <v/>
      </c>
      <c r="D189" s="101" t="e">
        <f>IF(Diapers_main!#REF!="","",Diapers_main!#REF!)</f>
        <v>#REF!</v>
      </c>
    </row>
    <row r="190" spans="1:7" x14ac:dyDescent="0.2">
      <c r="A190" s="52" t="str">
        <f>IF(Diapers_main!A248="","",Diapers_main!A248)</f>
        <v/>
      </c>
      <c r="B190" s="48" t="str">
        <f>IF(Diapers_main!B248="","",Diapers_main!B248)</f>
        <v/>
      </c>
      <c r="C190" s="3" t="str">
        <f>IF(Diapers_main!C248="","",Diapers_main!C248)</f>
        <v/>
      </c>
      <c r="D190" s="241" t="e">
        <f>IF(Diapers_main!#REF!="","",Diapers_main!#REF!)</f>
        <v>#REF!</v>
      </c>
    </row>
    <row r="191" spans="1:7" x14ac:dyDescent="0.2">
      <c r="A191" s="52" t="str">
        <f>IF(Diapers_main!A249="","",Diapers_main!A249)</f>
        <v>Total Variable costs</v>
      </c>
      <c r="B191" s="48" t="str">
        <f>IF(Diapers_main!B249="","",Diapers_main!B249)</f>
        <v>€</v>
      </c>
      <c r="C191" s="3" t="str">
        <f>IF(Diapers_main!C249="","",Diapers_main!C249)</f>
        <v/>
      </c>
      <c r="D191" s="2" t="e">
        <f>IF(Diapers_main!#REF!="","",Diapers_main!#REF!)</f>
        <v>#REF!</v>
      </c>
    </row>
    <row r="192" spans="1:7" x14ac:dyDescent="0.2">
      <c r="A192" s="52" t="str">
        <f>IF(Diapers_main!A250="","",Diapers_main!A250)</f>
        <v>Unit Variable costs/1m3 terra preta</v>
      </c>
      <c r="B192" s="48" t="str">
        <f>IF(Diapers_main!B250="","",Diapers_main!B250)</f>
        <v>€/m3 liter</v>
      </c>
      <c r="C192" s="3" t="str">
        <f>IF(Diapers_main!C250="","",Diapers_main!C250)</f>
        <v/>
      </c>
      <c r="D192" s="87" t="e">
        <f>IF(Diapers_main!#REF!="","",Diapers_main!#REF!)</f>
        <v>#REF!</v>
      </c>
    </row>
    <row r="193" spans="1:6" x14ac:dyDescent="0.2">
      <c r="A193" t="str">
        <f>IF(Diapers_main!A251="","",Diapers_main!A251)</f>
        <v/>
      </c>
      <c r="B193" s="3" t="str">
        <f>IF(Diapers_main!B251="","",Diapers_main!B251)</f>
        <v/>
      </c>
      <c r="C193" s="3" t="str">
        <f>IF(Diapers_main!C251="","",Diapers_main!C251)</f>
        <v/>
      </c>
      <c r="D193" t="e">
        <f>IF(Diapers_main!#REF!="","",Diapers_main!#REF!)</f>
        <v>#REF!</v>
      </c>
    </row>
    <row r="194" spans="1:6" x14ac:dyDescent="0.2">
      <c r="A194" s="52" t="str">
        <f>IF(Diapers_main!A252="","",Diapers_main!A252)</f>
        <v>Fix costs</v>
      </c>
      <c r="B194" s="48" t="str">
        <f>IF(Diapers_main!B252="","",Diapers_main!B252)</f>
        <v/>
      </c>
      <c r="C194" s="3" t="str">
        <f>IF(Diapers_main!C252="","",Diapers_main!C252)</f>
        <v/>
      </c>
      <c r="D194" s="3" t="e">
        <f>IF(Diapers_main!#REF!="","",Diapers_main!#REF!)</f>
        <v>#REF!</v>
      </c>
    </row>
    <row r="195" spans="1:6" x14ac:dyDescent="0.2">
      <c r="A195" s="52" t="str">
        <f>IF(Diapers_main!A253="","",Diapers_main!A253)</f>
        <v/>
      </c>
      <c r="B195" s="48" t="str">
        <f>IF(Diapers_main!B253="","",Diapers_main!B253)</f>
        <v/>
      </c>
      <c r="C195" s="3" t="str">
        <f>IF(Diapers_main!C253="","",Diapers_main!C253)</f>
        <v/>
      </c>
      <c r="D195" s="99" t="e">
        <f>IF(Diapers_main!#REF!="","",Diapers_main!#REF!)</f>
        <v>#REF!</v>
      </c>
    </row>
    <row r="196" spans="1:6" x14ac:dyDescent="0.2">
      <c r="A196" s="52" t="str">
        <f>IF(Diapers_main!A255="","",Diapers_main!A255)</f>
        <v>Room rent</v>
      </c>
      <c r="B196" s="48" t="str">
        <f>IF(Diapers_main!B255="","",Diapers_main!B255)</f>
        <v xml:space="preserve"> €</v>
      </c>
      <c r="C196" s="3" t="str">
        <f>IF(Diapers_main!C255="","",Diapers_main!C255)</f>
        <v/>
      </c>
      <c r="D196" s="242" t="e">
        <f>IF(Diapers_main!#REF!="","",Diapers_main!#REF!)</f>
        <v>#REF!</v>
      </c>
    </row>
    <row r="197" spans="1:6" x14ac:dyDescent="0.2">
      <c r="A197" s="48" t="e">
        <f>IF(Diapers_main!#REF!="","",Diapers_main!#REF!)</f>
        <v>#REF!</v>
      </c>
      <c r="B197" s="48" t="e">
        <f>IF(Diapers_main!#REF!="","",Diapers_main!#REF!)</f>
        <v>#REF!</v>
      </c>
      <c r="C197" t="e">
        <f>IF(Diapers_main!#REF!="","",Diapers_main!#REF!)</f>
        <v>#REF!</v>
      </c>
      <c r="D197" s="242" t="e">
        <f>IF(Diapers_main!#REF!="","",Diapers_main!#REF!)</f>
        <v>#REF!</v>
      </c>
    </row>
    <row r="198" spans="1:6" x14ac:dyDescent="0.2">
      <c r="A198" t="str">
        <f>IF(Diapers_main!A256="","",Diapers_main!A256)</f>
        <v/>
      </c>
      <c r="B198" s="3" t="str">
        <f>IF(Diapers_main!B256="","",Diapers_main!B256)</f>
        <v/>
      </c>
      <c r="C198" t="str">
        <f>IF(Diapers_main!C256="","",Diapers_main!C256)</f>
        <v/>
      </c>
      <c r="D198" t="e">
        <f>IF(Diapers_main!#REF!="","",Diapers_main!#REF!)</f>
        <v>#REF!</v>
      </c>
    </row>
    <row r="199" spans="1:6" x14ac:dyDescent="0.2">
      <c r="A199" s="64" t="str">
        <f>IF(Diapers_main!A257="","",Diapers_main!A257)</f>
        <v xml:space="preserve">      Staff</v>
      </c>
      <c r="B199" s="3" t="str">
        <f>IF(Diapers_main!B257="","",Diapers_main!B257)</f>
        <v/>
      </c>
      <c r="C199" s="3" t="str">
        <f>IF(Diapers_main!C257="","",Diapers_main!C257)</f>
        <v/>
      </c>
      <c r="D199" t="e">
        <f>IF(Diapers_main!#REF!="","",Diapers_main!#REF!)</f>
        <v>#REF!</v>
      </c>
      <c r="F199" s="16"/>
    </row>
    <row r="200" spans="1:6" x14ac:dyDescent="0.2">
      <c r="A200" t="e">
        <f>IF(Diapers_main!#REF!="","",Diapers_main!#REF!)</f>
        <v>#REF!</v>
      </c>
      <c r="B200" s="3" t="e">
        <f>IF(Diapers_main!#REF!="","",Diapers_main!#REF!)</f>
        <v>#REF!</v>
      </c>
      <c r="C200" s="3" t="e">
        <f>IF(Diapers_main!#REF!="","",Diapers_main!#REF!)</f>
        <v>#REF!</v>
      </c>
      <c r="D200" t="e">
        <f>IF(Diapers_main!#REF!="","",Diapers_main!#REF!)</f>
        <v>#REF!</v>
      </c>
    </row>
    <row r="201" spans="1:6" x14ac:dyDescent="0.2">
      <c r="A201" s="65" t="str">
        <f>IF(Diapers_main!A258="","",Diapers_main!A258)</f>
        <v>Leader, controller</v>
      </c>
      <c r="B201" s="66" t="str">
        <f>IF(Diapers_main!B258="","",Diapers_main!B258)</f>
        <v>capita</v>
      </c>
      <c r="C201" s="3" t="str">
        <f>IF(Diapers_main!C258="","",Diapers_main!C258)</f>
        <v/>
      </c>
      <c r="D201" s="114" t="e">
        <f>IF(Diapers_main!#REF!="","",Diapers_main!#REF!)</f>
        <v>#REF!</v>
      </c>
    </row>
    <row r="202" spans="1:6" x14ac:dyDescent="0.2">
      <c r="A202" s="65" t="str">
        <f>IF(Diapers_main!A259="","",Diapers_main!A259)</f>
        <v>labour, monthly salary - full</v>
      </c>
      <c r="B202" s="66" t="str">
        <f>IF(Diapers_main!B259="","",Diapers_main!B259)</f>
        <v>€/capita</v>
      </c>
      <c r="C202" s="3" t="str">
        <f>IF(Diapers_main!C259="","",Diapers_main!C259)</f>
        <v/>
      </c>
      <c r="D202" s="65" t="e">
        <f>IF(Diapers_main!#REF!="","",Diapers_main!#REF!)</f>
        <v>#REF!</v>
      </c>
    </row>
    <row r="203" spans="1:6" x14ac:dyDescent="0.2">
      <c r="A203" t="str">
        <f>IF(Diapers_main!A260="","",Diapers_main!A260)</f>
        <v>labour, monthly salary - total cost</v>
      </c>
      <c r="B203" s="3" t="str">
        <f>IF(Diapers_main!B260="","",Diapers_main!B260)</f>
        <v>€</v>
      </c>
      <c r="C203" s="3" t="str">
        <f>IF(Diapers_main!C260="","",Diapers_main!C260)</f>
        <v/>
      </c>
      <c r="D203" t="e">
        <f>IF(Diapers_main!#REF!="","",Diapers_main!#REF!)</f>
        <v>#REF!</v>
      </c>
    </row>
    <row r="204" spans="1:6" x14ac:dyDescent="0.2">
      <c r="A204" s="89" t="e">
        <f>IF(Diapers_main!#REF!="","",Diapers_main!#REF!)</f>
        <v>#REF!</v>
      </c>
      <c r="B204" s="3" t="e">
        <f>IF(Diapers_main!#REF!="","",Diapers_main!#REF!)</f>
        <v>#REF!</v>
      </c>
      <c r="C204" s="3" t="e">
        <f>IF(Diapers_main!#REF!="","",Diapers_main!#REF!)</f>
        <v>#REF!</v>
      </c>
      <c r="D204" t="e">
        <f>IF(Diapers_main!#REF!="","",Diapers_main!#REF!)</f>
        <v>#REF!</v>
      </c>
    </row>
    <row r="205" spans="1:6" x14ac:dyDescent="0.2">
      <c r="A205" t="e">
        <f>IF(Diapers_main!#REF!="","",Diapers_main!#REF!)</f>
        <v>#REF!</v>
      </c>
      <c r="B205" s="3" t="e">
        <f>IF(Diapers_main!#REF!="","",Diapers_main!#REF!)</f>
        <v>#REF!</v>
      </c>
      <c r="C205" s="3" t="e">
        <f>IF(Diapers_main!#REF!="","",Diapers_main!#REF!)</f>
        <v>#REF!</v>
      </c>
      <c r="D205" t="e">
        <f>IF(Diapers_main!#REF!="","",Diapers_main!#REF!)</f>
        <v>#REF!</v>
      </c>
    </row>
    <row r="206" spans="1:6" x14ac:dyDescent="0.2">
      <c r="A206" s="73" t="str">
        <f>IF(Diapers_main!A262="","",Diapers_main!A262)</f>
        <v>Administration, accounting</v>
      </c>
      <c r="B206" s="74" t="str">
        <f>IF(Diapers_main!B262="","",Diapers_main!B262)</f>
        <v>capita</v>
      </c>
      <c r="C206" s="3" t="str">
        <f>IF(Diapers_main!C262="","",Diapers_main!C262)</f>
        <v/>
      </c>
      <c r="D206" s="3" t="e">
        <f>IF(Diapers_main!#REF!="","",Diapers_main!#REF!)</f>
        <v>#REF!</v>
      </c>
    </row>
    <row r="207" spans="1:6" x14ac:dyDescent="0.2">
      <c r="A207" s="73" t="str">
        <f>IF(Diapers_main!A263="","",Diapers_main!A263)</f>
        <v>labour, monthly salary - full</v>
      </c>
      <c r="B207" s="74" t="str">
        <f>IF(Diapers_main!B263="","",Diapers_main!B263)</f>
        <v>€/capita</v>
      </c>
      <c r="C207" s="3" t="str">
        <f>IF(Diapers_main!C263="","",Diapers_main!C263)</f>
        <v/>
      </c>
      <c r="D207" s="243" t="e">
        <f>IF(Diapers_main!#REF!="","",Diapers_main!#REF!)</f>
        <v>#REF!</v>
      </c>
    </row>
    <row r="208" spans="1:6" x14ac:dyDescent="0.2">
      <c r="A208" t="str">
        <f>IF(Diapers_main!A264="","",Diapers_main!A264)</f>
        <v>labour, monthly salary - total cost</v>
      </c>
      <c r="B208" s="3" t="str">
        <f>IF(Diapers_main!B264="","",Diapers_main!B264)</f>
        <v>€</v>
      </c>
      <c r="C208" s="3" t="str">
        <f>IF(Diapers_main!C264="","",Diapers_main!C264)</f>
        <v/>
      </c>
      <c r="D208" t="e">
        <f>IF(Diapers_main!#REF!="","",Diapers_main!#REF!)</f>
        <v>#REF!</v>
      </c>
    </row>
    <row r="209" spans="1:6" x14ac:dyDescent="0.2">
      <c r="A209" t="e">
        <f>IF(Diapers_main!#REF!="","",Diapers_main!#REF!)</f>
        <v>#REF!</v>
      </c>
      <c r="B209" s="3" t="e">
        <f>IF(Diapers_main!#REF!="","",Diapers_main!#REF!)</f>
        <v>#REF!</v>
      </c>
      <c r="C209" s="3" t="e">
        <f>IF(Diapers_main!#REF!="","",Diapers_main!#REF!)</f>
        <v>#REF!</v>
      </c>
      <c r="D209" t="e">
        <f>IF(Diapers_main!#REF!="","",Diapers_main!#REF!)</f>
        <v>#REF!</v>
      </c>
      <c r="E209" s="3"/>
      <c r="F209" s="99"/>
    </row>
    <row r="210" spans="1:6" ht="21" x14ac:dyDescent="0.25">
      <c r="A210" s="11" t="e">
        <f>IF(Diapers_main!#REF!="","",Diapers_main!#REF!)</f>
        <v>#REF!</v>
      </c>
      <c r="B210" s="3" t="e">
        <f>IF(Diapers_main!#REF!="","",Diapers_main!#REF!)</f>
        <v>#REF!</v>
      </c>
      <c r="C210" s="3" t="e">
        <f>IF(Diapers_main!#REF!="","",Diapers_main!#REF!)</f>
        <v>#REF!</v>
      </c>
      <c r="D210" t="e">
        <f>IF(Diapers_main!#REF!="","",Diapers_main!#REF!)</f>
        <v>#REF!</v>
      </c>
    </row>
    <row r="211" spans="1:6" x14ac:dyDescent="0.2">
      <c r="A211" t="str">
        <f>IF(Diapers_main!A269="","",Diapers_main!A269)</f>
        <v/>
      </c>
      <c r="B211" s="3" t="str">
        <f>IF(Diapers_main!B269="","",Diapers_main!B269)</f>
        <v/>
      </c>
      <c r="C211" s="3" t="str">
        <f>IF(Diapers_main!C269="","",Diapers_main!C269)</f>
        <v/>
      </c>
      <c r="D211" t="e">
        <f>IF(Diapers_main!#REF!="","",Diapers_main!#REF!)</f>
        <v>#REF!</v>
      </c>
    </row>
    <row r="212" spans="1:6" x14ac:dyDescent="0.2">
      <c r="A212" s="244" t="str">
        <f>IF(Diapers_main!A275="","",Diapers_main!A275)</f>
        <v xml:space="preserve">      Interest</v>
      </c>
      <c r="B212" s="3" t="str">
        <f>IF(Diapers_main!B275="","",Diapers_main!B275)</f>
        <v/>
      </c>
      <c r="C212" s="3" t="str">
        <f>IF(Diapers_main!C275="","",Diapers_main!C275)</f>
        <v/>
      </c>
      <c r="D212" t="e">
        <f>IF(Diapers_main!#REF!="","",Diapers_main!#REF!)</f>
        <v>#REF!</v>
      </c>
    </row>
    <row r="213" spans="1:6" x14ac:dyDescent="0.2">
      <c r="A213" t="str">
        <f>IF(Diapers_main!A267="","",Diapers_main!A267)</f>
        <v>energy for the plant (other than machines)</v>
      </c>
      <c r="B213" s="3" t="str">
        <f>IF(Diapers_main!B267="","",Diapers_main!B267)</f>
        <v>kWh</v>
      </c>
      <c r="C213" s="3" t="str">
        <f>IF(Diapers_main!C267="","",Diapers_main!C267)</f>
        <v/>
      </c>
      <c r="D213" t="e">
        <f>IF(Diapers_main!#REF!="","",Diapers_main!#REF!)</f>
        <v>#REF!</v>
      </c>
    </row>
    <row r="214" spans="1:6" x14ac:dyDescent="0.2">
      <c r="A214" s="103" t="str">
        <f>IF(Diapers_main!A268="","",Diapers_main!A268)</f>
        <v>Total price for fix energy</v>
      </c>
      <c r="B214" s="104" t="str">
        <f>IF(Diapers_main!B268="","",Diapers_main!B268)</f>
        <v>€</v>
      </c>
      <c r="C214" s="3" t="str">
        <f>IF(Diapers_main!C268="","",Diapers_main!C268)</f>
        <v/>
      </c>
      <c r="D214" s="3" t="e">
        <f>IF(Diapers_main!#REF!="","",Diapers_main!#REF!)</f>
        <v>#REF!</v>
      </c>
    </row>
    <row r="215" spans="1:6" x14ac:dyDescent="0.2">
      <c r="A215" s="103" t="str">
        <f>IF(Diapers_main!A273="","",Diapers_main!A273)</f>
        <v>Marketing cost</v>
      </c>
      <c r="B215" s="104" t="str">
        <f>IF(Diapers_main!B273="","",Diapers_main!B273)</f>
        <v>€</v>
      </c>
      <c r="C215" s="3" t="str">
        <f>IF(Diapers_main!C273="","",Diapers_main!C273)</f>
        <v/>
      </c>
      <c r="D215" s="245" t="e">
        <f>IF(Diapers_main!#REF!="","",Diapers_main!#REF!)</f>
        <v>#REF!</v>
      </c>
    </row>
    <row r="216" spans="1:6" x14ac:dyDescent="0.2">
      <c r="A216" s="103" t="str">
        <f>IF(Diapers_main!A276="","",Diapers_main!A276)</f>
        <v xml:space="preserve">Monthly interest </v>
      </c>
      <c r="B216" s="104" t="str">
        <f>IF(Diapers_main!B276="","",Diapers_main!B276)</f>
        <v xml:space="preserve"> €</v>
      </c>
      <c r="C216" s="3" t="str">
        <f>IF(Diapers_main!C276="","",Diapers_main!C276)</f>
        <v/>
      </c>
      <c r="D216" s="42" t="e">
        <f>IF(Diapers_main!#REF!="","",Diapers_main!#REF!)</f>
        <v>#REF!</v>
      </c>
    </row>
    <row r="217" spans="1:6" x14ac:dyDescent="0.2">
      <c r="A217" s="103" t="e">
        <f>IF(Diapers_main!#REF!="","",Diapers_main!#REF!)</f>
        <v>#REF!</v>
      </c>
      <c r="B217" s="104" t="e">
        <f>IF(Diapers_main!#REF!="","",Diapers_main!#REF!)</f>
        <v>#REF!</v>
      </c>
      <c r="C217" s="3" t="e">
        <f>IF(Diapers_main!#REF!="","",Diapers_main!#REF!)</f>
        <v>#REF!</v>
      </c>
      <c r="D217" s="246" t="e">
        <f>IF(Diapers_main!#REF!="","",Diapers_main!#REF!)</f>
        <v>#REF!</v>
      </c>
    </row>
    <row r="218" spans="1:6" x14ac:dyDescent="0.2">
      <c r="A218" s="103" t="e">
        <f>IF(Diapers_main!#REF!="","",Diapers_main!#REF!)</f>
        <v>#REF!</v>
      </c>
      <c r="B218" s="104" t="e">
        <f>IF(Diapers_main!#REF!="","",Diapers_main!#REF!)</f>
        <v>#REF!</v>
      </c>
      <c r="C218" s="3" t="e">
        <f>IF(Diapers_main!#REF!="","",Diapers_main!#REF!)</f>
        <v>#REF!</v>
      </c>
      <c r="D218" s="246" t="e">
        <f>IF(Diapers_main!#REF!="","",Diapers_main!#REF!)</f>
        <v>#REF!</v>
      </c>
    </row>
    <row r="219" spans="1:6" x14ac:dyDescent="0.2">
      <c r="A219" s="103" t="e">
        <f>IF(Diapers_main!#REF!="","",Diapers_main!#REF!)</f>
        <v>#REF!</v>
      </c>
      <c r="B219" s="104" t="e">
        <f>IF(Diapers_main!#REF!="","",Diapers_main!#REF!)</f>
        <v>#REF!</v>
      </c>
      <c r="C219" s="3" t="e">
        <f>IF(Diapers_main!#REF!="","",Diapers_main!#REF!)</f>
        <v>#REF!</v>
      </c>
      <c r="D219" s="247" t="e">
        <f>IF(Diapers_main!#REF!="","",Diapers_main!#REF!)</f>
        <v>#REF!</v>
      </c>
    </row>
    <row r="220" spans="1:6" x14ac:dyDescent="0.2">
      <c r="A220" s="103" t="str">
        <f>IF(Diapers_main!A279="","",Diapers_main!A279)</f>
        <v>Total other expenses</v>
      </c>
      <c r="B220" s="104" t="str">
        <f>IF(Diapers_main!B279="","",Diapers_main!B279)</f>
        <v>€</v>
      </c>
      <c r="C220" s="3" t="str">
        <f>IF(Diapers_main!C279="","",Diapers_main!C279)</f>
        <v/>
      </c>
      <c r="D220" s="247" t="e">
        <f>IF(Diapers_main!#REF!="","",Diapers_main!#REF!)</f>
        <v>#REF!</v>
      </c>
    </row>
    <row r="221" spans="1:6" x14ac:dyDescent="0.2">
      <c r="A221" t="e">
        <f>IF(Diapers_main!#REF!="","",Diapers_main!#REF!)</f>
        <v>#REF!</v>
      </c>
      <c r="B221" s="3" t="e">
        <f>IF(Diapers_main!#REF!="","",Diapers_main!#REF!)</f>
        <v>#REF!</v>
      </c>
      <c r="C221" s="3" t="e">
        <f>IF(Diapers_main!#REF!="","",Diapers_main!#REF!)</f>
        <v>#REF!</v>
      </c>
      <c r="D221" t="e">
        <f>IF(Diapers_main!#REF!="","",Diapers_main!#REF!)</f>
        <v>#REF!</v>
      </c>
    </row>
    <row r="222" spans="1:6" x14ac:dyDescent="0.2">
      <c r="A222" s="248" t="str">
        <f>IF(Diapers_main!A280="","",Diapers_main!A280)</f>
        <v/>
      </c>
      <c r="B222" s="3" t="str">
        <f>IF(Diapers_main!B280="","",Diapers_main!B280)</f>
        <v/>
      </c>
      <c r="C222" s="3" t="str">
        <f>IF(Diapers_main!C280="","",Diapers_main!C280)</f>
        <v/>
      </c>
      <c r="D222" t="e">
        <f>IF(Diapers_main!#REF!="","",Diapers_main!#REF!)</f>
        <v>#REF!</v>
      </c>
    </row>
    <row r="223" spans="1:6" x14ac:dyDescent="0.2">
      <c r="A223" t="str">
        <f>IF(Diapers_main!A281="","",Diapers_main!A281)</f>
        <v xml:space="preserve">      Depreciation</v>
      </c>
      <c r="B223" s="3" t="str">
        <f>IF(Diapers_main!B281="","",Diapers_main!B281)</f>
        <v/>
      </c>
      <c r="C223" s="3" t="str">
        <f>IF(Diapers_main!C281="","",Diapers_main!C281)</f>
        <v/>
      </c>
      <c r="D223" t="e">
        <f>IF(Diapers_main!#REF!="","",Diapers_main!#REF!)</f>
        <v>#REF!</v>
      </c>
    </row>
    <row r="224" spans="1:6" x14ac:dyDescent="0.2">
      <c r="A224" s="249" t="str">
        <f>IF(Diapers_main!A282="","",Diapers_main!A282)</f>
        <v>Depreciation</v>
      </c>
      <c r="B224" s="250" t="str">
        <f>IF(Diapers_main!B282="","",Diapers_main!B282)</f>
        <v>€</v>
      </c>
      <c r="C224" t="str">
        <f>IF(Diapers_main!C282="","",Diapers_main!C282)</f>
        <v/>
      </c>
      <c r="D224" s="251" t="e">
        <f>IF(Diapers_main!#REF!="","",Diapers_main!#REF!)</f>
        <v>#REF!</v>
      </c>
    </row>
    <row r="225" spans="1:4" x14ac:dyDescent="0.2">
      <c r="A225" s="249" t="str">
        <f>IF(Diapers_main!A283="","",Diapers_main!A283)</f>
        <v/>
      </c>
      <c r="B225" s="250" t="str">
        <f>IF(Diapers_main!B283="","",Diapers_main!B283)</f>
        <v/>
      </c>
      <c r="C225" s="3" t="str">
        <f>IF(Diapers_main!C283="","",Diapers_main!C283)</f>
        <v/>
      </c>
      <c r="D225" s="3" t="e">
        <f>IF(Diapers_main!#REF!="","",Diapers_main!#REF!)</f>
        <v>#REF!</v>
      </c>
    </row>
    <row r="226" spans="1:4" x14ac:dyDescent="0.2">
      <c r="A226" s="249" t="str">
        <f>IF(Diapers_main!A284="","",Diapers_main!A284)</f>
        <v>Total fix costs</v>
      </c>
      <c r="B226" s="250" t="str">
        <f>IF(Diapers_main!B284="","",Diapers_main!B284)</f>
        <v>€</v>
      </c>
      <c r="C226" s="3" t="str">
        <f>IF(Diapers_main!C284="","",Diapers_main!C284)</f>
        <v/>
      </c>
      <c r="D226" s="251" t="e">
        <f>IF(Diapers_main!#REF!="","",Diapers_main!#REF!)</f>
        <v>#REF!</v>
      </c>
    </row>
    <row r="227" spans="1:4" x14ac:dyDescent="0.2">
      <c r="A227" s="249" t="str">
        <f>IF(Diapers_main!A285="","",Diapers_main!A285)</f>
        <v>Unit fix costs/1m3 terra preta</v>
      </c>
      <c r="B227" s="250" t="str">
        <f>IF(Diapers_main!B285="","",Diapers_main!B285)</f>
        <v>€</v>
      </c>
      <c r="C227" s="3" t="str">
        <f>IF(Diapers_main!C285="","",Diapers_main!C285)</f>
        <v/>
      </c>
      <c r="D227" s="3" t="e">
        <f>IF(Diapers_main!#REF!="","",Diapers_main!#REF!)</f>
        <v>#REF!</v>
      </c>
    </row>
    <row r="228" spans="1:4" x14ac:dyDescent="0.2">
      <c r="A228" s="249" t="str">
        <f>IF(Diapers_main!A286="","",Diapers_main!A286)</f>
        <v/>
      </c>
      <c r="B228" s="250" t="str">
        <f>IF(Diapers_main!B286="","",Diapers_main!B286)</f>
        <v/>
      </c>
      <c r="C228" s="3" t="str">
        <f>IF(Diapers_main!C286="","",Diapers_main!C286)</f>
        <v/>
      </c>
      <c r="D228" s="251" t="e">
        <f>IF(Diapers_main!#REF!="","",Diapers_main!#REF!)</f>
        <v>#REF!</v>
      </c>
    </row>
    <row r="229" spans="1:4" x14ac:dyDescent="0.2">
      <c r="A229" s="249" t="str">
        <f>IF(Diapers_main!A287="","",Diapers_main!A287)</f>
        <v/>
      </c>
      <c r="B229" s="250" t="str">
        <f>IF(Diapers_main!B287="","",Diapers_main!B287)</f>
        <v/>
      </c>
      <c r="C229" s="3" t="str">
        <f>IF(Diapers_main!C287="","",Diapers_main!C287)</f>
        <v/>
      </c>
      <c r="D229" s="99" t="e">
        <f>IF(Diapers_main!#REF!="","",Diapers_main!#REF!)</f>
        <v>#REF!</v>
      </c>
    </row>
    <row r="230" spans="1:4" x14ac:dyDescent="0.2">
      <c r="A230" s="249" t="str">
        <f>IF(Diapers_main!A288="","",Diapers_main!A288)</f>
        <v>TOTAL COST</v>
      </c>
      <c r="B230" s="250" t="str">
        <f>IF(Diapers_main!B288="","",Diapers_main!B288)</f>
        <v>€</v>
      </c>
      <c r="C230" s="3" t="str">
        <f>IF(Diapers_main!C288="","",Diapers_main!C288)</f>
        <v/>
      </c>
      <c r="D230" s="99" t="e">
        <f>IF(Diapers_main!#REF!="","",Diapers_main!#REF!)</f>
        <v>#REF!</v>
      </c>
    </row>
    <row r="231" spans="1:4" x14ac:dyDescent="0.2">
      <c r="A231" s="249" t="str">
        <f>IF(Diapers_main!A289="","",Diapers_main!A289)</f>
        <v>Unit cost/1m3 terra preta</v>
      </c>
      <c r="B231" s="250" t="str">
        <f>IF(Diapers_main!B289="","",Diapers_main!B289)</f>
        <v>€</v>
      </c>
      <c r="C231" s="3" t="str">
        <f>IF(Diapers_main!C289="","",Diapers_main!C289)</f>
        <v/>
      </c>
      <c r="D231" t="e">
        <f>IF(Diapers_main!#REF!="","",Diapers_main!#REF!)</f>
        <v>#REF!</v>
      </c>
    </row>
    <row r="232" spans="1:4" x14ac:dyDescent="0.2">
      <c r="A232" s="249" t="e">
        <f>IF(Diapers_main!#REF!="","",Diapers_main!#REF!)</f>
        <v>#REF!</v>
      </c>
      <c r="B232" s="250" t="e">
        <f>IF(Diapers_main!#REF!="","",Diapers_main!#REF!)</f>
        <v>#REF!</v>
      </c>
      <c r="C232" s="3" t="e">
        <f>IF(Diapers_main!#REF!="","",Diapers_main!#REF!)</f>
        <v>#REF!</v>
      </c>
      <c r="D232" s="249" t="e">
        <f>IF(Diapers_main!#REF!="","",Diapers_main!#REF!)</f>
        <v>#REF!</v>
      </c>
    </row>
    <row r="233" spans="1:4" x14ac:dyDescent="0.2">
      <c r="A233" t="str">
        <f>IF(Diapers_main!A290="","",Diapers_main!A290)</f>
        <v>Total cost (+VAT)</v>
      </c>
      <c r="B233" s="3" t="str">
        <f>IF(Diapers_main!B290="","",Diapers_main!B290)</f>
        <v>€</v>
      </c>
      <c r="C233" t="str">
        <f>IF(Diapers_main!C290="","",Diapers_main!C290)</f>
        <v/>
      </c>
      <c r="D233" t="e">
        <f>IF(Diapers_main!#REF!="","",Diapers_main!#REF!)</f>
        <v>#REF!</v>
      </c>
    </row>
    <row r="234" spans="1:4" x14ac:dyDescent="0.2">
      <c r="A234" s="189" t="str">
        <f>IF(Diapers_main!A291="","",Diapers_main!A291)</f>
        <v/>
      </c>
      <c r="B234" s="3" t="str">
        <f>IF(Diapers_main!B291="","",Diapers_main!B291)</f>
        <v/>
      </c>
      <c r="C234" t="str">
        <f>IF(Diapers_main!C291="","",Diapers_main!C291)</f>
        <v/>
      </c>
      <c r="D234" t="e">
        <f>IF(Diapers_main!#REF!="","",Diapers_main!#REF!)</f>
        <v>#REF!</v>
      </c>
    </row>
    <row r="235" spans="1:4" x14ac:dyDescent="0.2">
      <c r="A235" t="str">
        <f>IF(Diapers_main!A156="","",Diapers_main!A156)</f>
        <v>OUTPUTS - Soil (terra preta)</v>
      </c>
      <c r="B235" s="3" t="str">
        <f>IF(Diapers_main!B176="","",Diapers_main!B176)</f>
        <v/>
      </c>
      <c r="C235" t="str">
        <f>IF(Diapers_main!C176="","",Diapers_main!C176)</f>
        <v/>
      </c>
      <c r="D235" t="e">
        <f>IF(Diapers_main!#REF!="","",Diapers_main!#REF!)</f>
        <v>#REF!</v>
      </c>
    </row>
    <row r="236" spans="1:4" x14ac:dyDescent="0.2">
      <c r="A236" s="106" t="e">
        <f>IF(Diapers_main!#REF!="","",Diapers_main!#REF!)</f>
        <v>#REF!</v>
      </c>
      <c r="B236" s="190" t="e">
        <f>IF(Diapers_main!#REF!="","",Diapers_main!#REF!)</f>
        <v>#REF!</v>
      </c>
      <c r="C236" t="e">
        <f>IF(Diapers_main!#REF!="","",Diapers_main!#REF!)</f>
        <v>#REF!</v>
      </c>
      <c r="D236" t="e">
        <f>IF(Diapers_main!#REF!="","",Diapers_main!#REF!)</f>
        <v>#REF!</v>
      </c>
    </row>
    <row r="237" spans="1:4" x14ac:dyDescent="0.2">
      <c r="A237" s="106" t="str">
        <f>IF(Diapers_main!A158="","",Diapers_main!A158)</f>
        <v>ratio- for trees</v>
      </c>
      <c r="B237" s="190" t="str">
        <f>IF(Diapers_main!B158="","",Diapers_main!B158)</f>
        <v>%</v>
      </c>
      <c r="C237" t="str">
        <f>IF(Diapers_main!C158="","",Diapers_main!C158)</f>
        <v/>
      </c>
      <c r="D237" s="106" t="e">
        <f>IF(Diapers_main!#REF!="","",Diapers_main!#REF!)</f>
        <v>#REF!</v>
      </c>
    </row>
  </sheetData>
  <mergeCells count="6">
    <mergeCell ref="U4:V4"/>
    <mergeCell ref="W4:X4"/>
    <mergeCell ref="G6:I6"/>
    <mergeCell ref="W25:X25"/>
    <mergeCell ref="U41:V41"/>
    <mergeCell ref="W41:X41"/>
  </mergeCells>
  <hyperlinks>
    <hyperlink ref="C6" location="Goats!A7" display="Milk/goats" xr:uid="{00000000-0004-0000-0300-000000000000}"/>
    <hyperlink ref="D6" location="Goats!A138" display=" + Cheese" xr:uid="{00000000-0004-0000-0300-000001000000}"/>
  </hyperlinks>
  <pageMargins left="0.7" right="0.7" top="0.75" bottom="0.75" header="0.51180555555555496" footer="0.51180555555555496"/>
  <pageSetup paperSize="9" firstPageNumber="0" orientation="portrait" horizontalDpi="300" verticalDpi="300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5"/>
  <dimension ref="A1:AB406"/>
  <sheetViews>
    <sheetView workbookViewId="0"/>
  </sheetViews>
  <sheetFormatPr baseColWidth="10" defaultColWidth="8.83203125" defaultRowHeight="15" x14ac:dyDescent="0.2"/>
  <cols>
    <col min="1" max="1" width="35.6640625" customWidth="1"/>
    <col min="2" max="2" width="10.83203125" style="3" customWidth="1"/>
    <col min="3" max="3" width="10.33203125" hidden="1" customWidth="1"/>
    <col min="4" max="4" width="10" hidden="1" customWidth="1"/>
    <col min="5" max="5" width="13.83203125" customWidth="1"/>
    <col min="6" max="6" width="5.6640625" customWidth="1"/>
    <col min="7" max="10" width="13.83203125" customWidth="1"/>
    <col min="11" max="11" width="5.6640625" customWidth="1"/>
    <col min="12" max="12" width="18" customWidth="1"/>
    <col min="13" max="13" width="8.83203125" customWidth="1"/>
    <col min="14" max="14" width="11.6640625" customWidth="1"/>
    <col min="15" max="16" width="8.83203125" customWidth="1"/>
    <col min="17" max="17" width="9.83203125" customWidth="1"/>
    <col min="18" max="18" width="8.83203125" customWidth="1"/>
    <col min="19" max="19" width="10.5" customWidth="1"/>
    <col min="20" max="22" width="8.83203125" customWidth="1"/>
    <col min="23" max="23" width="9" customWidth="1"/>
    <col min="24" max="1025" width="8.83203125" customWidth="1"/>
  </cols>
  <sheetData>
    <row r="1" spans="1:28" ht="19" x14ac:dyDescent="0.25">
      <c r="A1" s="4" t="str">
        <f>IF(Diapers_main!A3="","",Diapers_main!A3)</f>
        <v>Diapers, up to 150 000 pieces</v>
      </c>
      <c r="B1" s="4" t="str">
        <f>IF(Diapers_main!B3="","",Diapers_main!B3)</f>
        <v>Monthly data</v>
      </c>
      <c r="C1" s="4" t="str">
        <f>IF(Diapers_main!C3="","",Diapers_main!C3)</f>
        <v/>
      </c>
      <c r="D1" t="e">
        <f>IF(Diapers_main!#REF!="","",Diapers_main!#REF!)</f>
        <v>#REF!</v>
      </c>
      <c r="E1" t="e">
        <f>IF(Diapers_main!#REF!="","",Diapers_main!#REF!)</f>
        <v>#REF!</v>
      </c>
    </row>
    <row r="2" spans="1:28" ht="19" x14ac:dyDescent="0.25">
      <c r="A2" s="5" t="str">
        <f>IF(Diapers_main!A4="","",Diapers_main!A4)</f>
        <v>No of Families</v>
      </c>
      <c r="B2" s="6" t="str">
        <f>IF(Diapers_main!B4="","",Diapers_main!B4)</f>
        <v>No</v>
      </c>
      <c r="C2" s="7">
        <f>IF(Diapers_main!C4="","",Diapers_main!C4)</f>
        <v>100</v>
      </c>
      <c r="D2" t="e">
        <f>IF(Diapers_main!#REF!="","",Diapers_main!#REF!)</f>
        <v>#REF!</v>
      </c>
      <c r="E2" t="e">
        <f>IF(Diapers_main!#REF!="","",Diapers_main!#REF!)</f>
        <v>#REF!</v>
      </c>
    </row>
    <row r="3" spans="1:28" ht="19" x14ac:dyDescent="0.25">
      <c r="A3" s="5" t="str">
        <f>IF(Diapers_main!A5="","",Diapers_main!A5)</f>
        <v>tax rate</v>
      </c>
      <c r="B3" s="9" t="str">
        <f>IF(Diapers_main!B5="","",Diapers_main!B5)</f>
        <v>%</v>
      </c>
      <c r="C3" s="2">
        <f>IF(Diapers_main!C5="","",Diapers_main!C5)</f>
        <v>25</v>
      </c>
      <c r="D3" t="e">
        <f>IF(Diapers_main!#REF!="","",Diapers_main!#REF!)</f>
        <v>#REF!</v>
      </c>
      <c r="E3" t="e">
        <f>IF(Diapers_main!#REF!="","",Diapers_main!#REF!)</f>
        <v>#REF!</v>
      </c>
    </row>
    <row r="4" spans="1:28" ht="19" x14ac:dyDescent="0.25">
      <c r="A4" s="5" t="str">
        <f>IF(Diapers_main!A6="","",Diapers_main!A6)</f>
        <v>interest rate (prime rate)</v>
      </c>
      <c r="B4" s="9" t="str">
        <f>IF(Diapers_main!B6="","",Diapers_main!B6)</f>
        <v>%</v>
      </c>
      <c r="C4" s="2">
        <f>IF(Diapers_main!C6="","",Diapers_main!C6)</f>
        <v>5</v>
      </c>
      <c r="D4" t="e">
        <f>IF(Diapers_main!#REF!="","",Diapers_main!#REF!)</f>
        <v>#REF!</v>
      </c>
      <c r="E4" t="e">
        <f>IF(Diapers_main!#REF!="","",Diapers_main!#REF!)</f>
        <v>#REF!</v>
      </c>
      <c r="L4" s="20" t="s">
        <v>185</v>
      </c>
      <c r="M4" s="20"/>
      <c r="N4" s="118" t="s">
        <v>186</v>
      </c>
      <c r="O4" s="119"/>
      <c r="P4" s="119"/>
      <c r="Q4" s="119"/>
      <c r="R4" s="119"/>
      <c r="S4" s="119"/>
      <c r="T4" s="120" t="s">
        <v>187</v>
      </c>
      <c r="U4" s="369" t="s">
        <v>188</v>
      </c>
      <c r="V4" s="369"/>
      <c r="W4" s="368" t="s">
        <v>189</v>
      </c>
      <c r="X4" s="368"/>
      <c r="Y4" s="123"/>
      <c r="Z4" s="123"/>
      <c r="AA4" s="27"/>
    </row>
    <row r="5" spans="1:28" ht="16" x14ac:dyDescent="0.2">
      <c r="A5" t="str">
        <f>IF(Diapers_main!A7="","",Diapers_main!A7)</f>
        <v>VAT rate</v>
      </c>
      <c r="B5" s="3" t="str">
        <f>IF(Diapers_main!B7="","",Diapers_main!B7)</f>
        <v>%</v>
      </c>
      <c r="C5">
        <f>IF(Diapers_main!C7="","",Diapers_main!C7)</f>
        <v>19</v>
      </c>
      <c r="D5" t="e">
        <f>IF(Diapers_main!#REF!="","",Diapers_main!#REF!)</f>
        <v>#REF!</v>
      </c>
      <c r="E5" t="e">
        <f>IF(Diapers_main!#REF!="","",Diapers_main!#REF!)</f>
        <v>#REF!</v>
      </c>
      <c r="L5" s="21"/>
      <c r="M5" s="21"/>
      <c r="N5" s="119" t="str">
        <f>L6</f>
        <v>milk</v>
      </c>
      <c r="O5" s="119" t="str">
        <f>L7</f>
        <v>goats</v>
      </c>
      <c r="P5" s="119" t="str">
        <f>L8</f>
        <v>manure</v>
      </c>
      <c r="Q5" s="119" t="str">
        <f>L9</f>
        <v>cheeseM</v>
      </c>
      <c r="R5" s="119" t="str">
        <f>L10</f>
        <v>serum</v>
      </c>
      <c r="S5" s="119" t="s">
        <v>308</v>
      </c>
      <c r="T5" s="124" t="s">
        <v>190</v>
      </c>
      <c r="U5" s="125" t="s">
        <v>191</v>
      </c>
      <c r="V5" s="126" t="s">
        <v>192</v>
      </c>
      <c r="W5" s="127" t="s">
        <v>193</v>
      </c>
      <c r="X5" s="127" t="s">
        <v>194</v>
      </c>
      <c r="Y5" s="123" t="s">
        <v>195</v>
      </c>
      <c r="Z5" s="123" t="s">
        <v>196</v>
      </c>
    </row>
    <row r="6" spans="1:28" x14ac:dyDescent="0.2">
      <c r="A6" t="e">
        <f>IF(Diapers_main!#REF!="","",Diapers_main!#REF!)</f>
        <v>#REF!</v>
      </c>
      <c r="B6" s="3" t="e">
        <f>IF(Diapers_main!#REF!="","",Diapers_main!#REF!)</f>
        <v>#REF!</v>
      </c>
      <c r="C6" s="191" t="e">
        <f>IF(Diapers_main!#REF!="","",Diapers_main!#REF!)</f>
        <v>#REF!</v>
      </c>
      <c r="D6" s="191" t="e">
        <f>IF(Diapers_main!#REF!="","",Diapers_main!#REF!)</f>
        <v>#REF!</v>
      </c>
      <c r="E6" s="191" t="e">
        <f>IF(Diapers_main!#REF!="","",Diapers_main!#REF!)</f>
        <v>#REF!</v>
      </c>
      <c r="G6" s="370" t="s">
        <v>309</v>
      </c>
      <c r="H6" s="370"/>
      <c r="I6" s="370"/>
      <c r="J6" s="370"/>
      <c r="L6" s="21" t="s">
        <v>198</v>
      </c>
      <c r="M6" s="21" t="s">
        <v>147</v>
      </c>
      <c r="N6" s="129"/>
      <c r="O6" s="129"/>
      <c r="P6" s="129"/>
      <c r="Q6" s="129" t="e">
        <f>D108</f>
        <v>#REF!</v>
      </c>
      <c r="R6" s="129"/>
      <c r="S6" s="129"/>
      <c r="T6" s="130"/>
      <c r="U6" s="131"/>
      <c r="V6" s="131"/>
      <c r="W6" s="132"/>
      <c r="X6" s="132"/>
      <c r="Y6" s="22" t="e">
        <f t="shared" ref="Y6:Y11" si="0">SUM(N6:X6)</f>
        <v>#REF!</v>
      </c>
      <c r="Z6" s="22" t="e">
        <f>Y6-N18</f>
        <v>#REF!</v>
      </c>
    </row>
    <row r="7" spans="1:28" ht="21" x14ac:dyDescent="0.25">
      <c r="A7" s="11" t="str">
        <f>IF(Diapers_main!A48="","",Diapers_main!A48)</f>
        <v>INPUTS - Diaper</v>
      </c>
      <c r="B7" s="8" t="e">
        <f>IF(Diapers_main!#REF!="","",Diapers_main!#REF!)</f>
        <v>#REF!</v>
      </c>
      <c r="C7" s="3" t="e">
        <f>IF(Diapers_main!#REF!="","",Diapers_main!#REF!)</f>
        <v>#REF!</v>
      </c>
      <c r="D7" t="e">
        <f>IF(Diapers_main!#REF!="","",Diapers_main!#REF!)</f>
        <v>#REF!</v>
      </c>
      <c r="E7" t="e">
        <f>IF(Diapers_main!#REF!="","",Diapers_main!#REF!)</f>
        <v>#REF!</v>
      </c>
      <c r="G7" s="252" t="s">
        <v>300</v>
      </c>
      <c r="H7" s="253" t="s">
        <v>301</v>
      </c>
      <c r="I7" s="253" t="s">
        <v>308</v>
      </c>
      <c r="J7" s="254" t="s">
        <v>302</v>
      </c>
      <c r="L7" s="21" t="s">
        <v>200</v>
      </c>
      <c r="M7" s="21" t="s">
        <v>162</v>
      </c>
      <c r="N7" s="129"/>
      <c r="O7" s="129"/>
      <c r="P7" s="129"/>
      <c r="Q7" s="129"/>
      <c r="R7" s="129"/>
      <c r="S7" s="129"/>
      <c r="T7" s="130" t="e">
        <f>O18</f>
        <v>#REF!</v>
      </c>
      <c r="U7" s="131"/>
      <c r="V7" s="131"/>
      <c r="W7" s="132"/>
      <c r="X7" s="132"/>
      <c r="Y7" s="22" t="e">
        <f t="shared" si="0"/>
        <v>#REF!</v>
      </c>
      <c r="Z7" s="22" t="e">
        <f>Y7-O18</f>
        <v>#REF!</v>
      </c>
    </row>
    <row r="8" spans="1:28" x14ac:dyDescent="0.2">
      <c r="A8" s="3" t="str">
        <f>IF(Diapers_main!A8="","",Diapers_main!A8)</f>
        <v/>
      </c>
      <c r="B8" s="8" t="str">
        <f>IF(Diapers_main!B8="","",Diapers_main!B8)</f>
        <v/>
      </c>
      <c r="C8" s="3" t="str">
        <f>IF(Diapers_main!C8="","",Diapers_main!C8)</f>
        <v/>
      </c>
      <c r="D8" t="e">
        <f>IF(Diapers_main!#REF!="","",Diapers_main!#REF!)</f>
        <v>#REF!</v>
      </c>
      <c r="E8" t="e">
        <f>IF(Diapers_main!#REF!="","",Diapers_main!#REF!)</f>
        <v>#REF!</v>
      </c>
      <c r="G8" s="133">
        <v>45000</v>
      </c>
      <c r="H8" s="16">
        <v>18000</v>
      </c>
      <c r="I8" s="16">
        <v>56000</v>
      </c>
      <c r="J8" s="197">
        <v>119000</v>
      </c>
      <c r="L8" s="21" t="s">
        <v>201</v>
      </c>
      <c r="M8" s="21" t="s">
        <v>162</v>
      </c>
      <c r="N8" s="129"/>
      <c r="O8" s="129"/>
      <c r="P8" s="129"/>
      <c r="Q8" s="129"/>
      <c r="R8" s="129"/>
      <c r="S8" s="129"/>
      <c r="T8" s="130"/>
      <c r="U8" s="131"/>
      <c r="V8" s="131"/>
      <c r="W8" s="132" t="e">
        <f>P16</f>
        <v>#REF!</v>
      </c>
      <c r="X8" s="132"/>
      <c r="Y8" s="22" t="e">
        <f t="shared" si="0"/>
        <v>#REF!</v>
      </c>
      <c r="Z8" s="22" t="e">
        <f>Y8-P18</f>
        <v>#REF!</v>
      </c>
    </row>
    <row r="9" spans="1:28" x14ac:dyDescent="0.2">
      <c r="A9" s="19" t="e">
        <f>IF(Diapers_main!#REF!="","",Diapers_main!#REF!)</f>
        <v>#REF!</v>
      </c>
      <c r="B9" s="8" t="str">
        <f>IF(Diapers_main!B9="","",Diapers_main!B9)</f>
        <v/>
      </c>
      <c r="C9" s="3" t="e">
        <f>IF(Diapers_main!#REF!="","",Diapers_main!#REF!)</f>
        <v>#REF!</v>
      </c>
      <c r="D9" t="e">
        <f>IF(Diapers_main!#REF!="","",Diapers_main!#REF!)</f>
        <v>#REF!</v>
      </c>
      <c r="E9" t="e">
        <f>IF(Diapers_main!#REF!="","",Diapers_main!#REF!)</f>
        <v>#REF!</v>
      </c>
      <c r="G9" s="12"/>
      <c r="I9" s="16"/>
      <c r="J9" s="199"/>
      <c r="L9" s="21" t="s">
        <v>303</v>
      </c>
      <c r="M9" s="21" t="s">
        <v>162</v>
      </c>
      <c r="N9" s="129"/>
      <c r="O9" s="129"/>
      <c r="P9" s="129"/>
      <c r="Q9" s="129"/>
      <c r="R9" s="129" t="e">
        <f>D223+D224</f>
        <v>#REF!</v>
      </c>
      <c r="S9" s="129"/>
      <c r="T9" s="130"/>
      <c r="U9" s="131" t="e">
        <f>D221</f>
        <v>#REF!</v>
      </c>
      <c r="V9" s="200" t="e">
        <f>D155-D157-D225</f>
        <v>#REF!</v>
      </c>
      <c r="W9" s="132" t="e">
        <f>D210*(1-D211)</f>
        <v>#REF!</v>
      </c>
      <c r="X9" s="132" t="e">
        <f>D210*D211</f>
        <v>#REF!</v>
      </c>
      <c r="Y9" s="22" t="e">
        <f t="shared" si="0"/>
        <v>#REF!</v>
      </c>
      <c r="Z9" s="22" t="e">
        <f>Y9-Q18</f>
        <v>#REF!</v>
      </c>
    </row>
    <row r="10" spans="1:28" x14ac:dyDescent="0.2">
      <c r="A10" s="3" t="str">
        <f>IF(Diapers_main!A10="","",Diapers_main!A10)</f>
        <v/>
      </c>
      <c r="B10" s="8" t="str">
        <f>IF(Diapers_main!B10="","",Diapers_main!B10)</f>
        <v/>
      </c>
      <c r="C10" s="3" t="str">
        <f>IF(Diapers_main!C10="","",Diapers_main!C10)</f>
        <v/>
      </c>
      <c r="D10" t="e">
        <f>IF(Diapers_main!#REF!="","",Diapers_main!#REF!)</f>
        <v>#REF!</v>
      </c>
      <c r="E10" t="e">
        <f>IF(Diapers_main!#REF!="","",Diapers_main!#REF!)</f>
        <v>#REF!</v>
      </c>
      <c r="G10" s="255" t="s">
        <v>203</v>
      </c>
      <c r="H10" s="256" t="s">
        <v>303</v>
      </c>
      <c r="I10" s="256" t="s">
        <v>308</v>
      </c>
      <c r="J10" s="257" t="s">
        <v>302</v>
      </c>
      <c r="L10" s="21" t="s">
        <v>304</v>
      </c>
      <c r="M10" s="21" t="s">
        <v>162</v>
      </c>
      <c r="N10" s="129"/>
      <c r="O10" s="129"/>
      <c r="P10" s="129"/>
      <c r="Q10" s="129"/>
      <c r="R10" s="129"/>
      <c r="S10" s="129"/>
      <c r="T10" s="130"/>
      <c r="U10" s="131"/>
      <c r="V10" s="200" t="e">
        <f>D224</f>
        <v>#REF!</v>
      </c>
      <c r="W10" s="132"/>
      <c r="X10" s="132"/>
      <c r="Y10" s="22" t="e">
        <f t="shared" si="0"/>
        <v>#REF!</v>
      </c>
      <c r="Z10" s="22" t="e">
        <f>Y10-R18</f>
        <v>#REF!</v>
      </c>
    </row>
    <row r="11" spans="1:28" x14ac:dyDescent="0.2">
      <c r="A11" s="21" t="str">
        <f>IF(Diapers_main!A16="","",Diapers_main!A16)</f>
        <v>Equipment price</v>
      </c>
      <c r="B11" s="24" t="str">
        <f>IF(Diapers_main!B16="","",Diapers_main!B16)</f>
        <v xml:space="preserve"> €</v>
      </c>
      <c r="C11" s="2">
        <f>IF(Diapers_main!C16="","",Diapers_main!C16)</f>
        <v>100000</v>
      </c>
      <c r="D11" s="2" t="e">
        <f>IF(Diapers_main!#REF!="","",Diapers_main!#REF!)</f>
        <v>#REF!</v>
      </c>
      <c r="E11" s="2" t="e">
        <f>IF(Diapers_main!#REF!="","",Diapers_main!#REF!)</f>
        <v>#REF!</v>
      </c>
      <c r="G11" s="142">
        <v>2489.4</v>
      </c>
      <c r="H11" s="16"/>
      <c r="I11" s="16"/>
      <c r="J11" s="197">
        <v>2489</v>
      </c>
      <c r="L11" s="21" t="s">
        <v>310</v>
      </c>
      <c r="M11" s="21" t="s">
        <v>162</v>
      </c>
      <c r="N11" s="129"/>
      <c r="O11" s="129"/>
      <c r="P11" s="129"/>
      <c r="Q11" s="129"/>
      <c r="R11" s="129"/>
      <c r="S11" s="129"/>
      <c r="T11" s="130"/>
      <c r="U11" s="131"/>
      <c r="V11" s="131"/>
      <c r="W11" s="132"/>
      <c r="X11" s="132"/>
      <c r="Y11" s="22">
        <f t="shared" si="0"/>
        <v>0</v>
      </c>
      <c r="Z11" s="22">
        <f>Y11-R19</f>
        <v>0</v>
      </c>
    </row>
    <row r="12" spans="1:28" ht="16" x14ac:dyDescent="0.2">
      <c r="A12" s="30" t="str">
        <f>IF(Diapers_main!A19="","",Diapers_main!A19)</f>
        <v>Inlays, used one day</v>
      </c>
      <c r="B12" s="24" t="str">
        <f>IF(Diapers_main!B19="","",Diapers_main!B19)</f>
        <v>pieces/baby</v>
      </c>
      <c r="C12" s="144">
        <f>IF(Diapers_main!C19="","",Diapers_main!C19)</f>
        <v>6.6666666599999997</v>
      </c>
      <c r="D12" s="144" t="e">
        <f>IF(Diapers_main!#REF!="","",Diapers_main!#REF!)</f>
        <v>#REF!</v>
      </c>
      <c r="E12" s="144" t="e">
        <f>IF(Diapers_main!#REF!="","",Diapers_main!#REF!)</f>
        <v>#REF!</v>
      </c>
      <c r="G12" s="142">
        <v>7</v>
      </c>
      <c r="H12" s="16"/>
      <c r="I12" s="142"/>
      <c r="J12" s="197">
        <v>7</v>
      </c>
      <c r="L12" s="134" t="s">
        <v>202</v>
      </c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135"/>
      <c r="Z12" s="21"/>
      <c r="AB12" s="27"/>
    </row>
    <row r="13" spans="1:28" x14ac:dyDescent="0.2">
      <c r="A13" s="21" t="str">
        <f>IF(Diapers_main!A17="","",Diapers_main!A17)</f>
        <v>lifetime</v>
      </c>
      <c r="B13" s="24" t="str">
        <f>IF(Diapers_main!B17="","",Diapers_main!B17)</f>
        <v>years</v>
      </c>
      <c r="C13" s="2">
        <f>IF(Diapers_main!C17="","",Diapers_main!C17)</f>
        <v>10</v>
      </c>
      <c r="D13" s="2" t="e">
        <f>IF(Diapers_main!#REF!="","",Diapers_main!#REF!)</f>
        <v>#REF!</v>
      </c>
      <c r="E13" s="2" t="e">
        <f>IF(Diapers_main!#REF!="","",Diapers_main!#REF!)</f>
        <v>#REF!</v>
      </c>
      <c r="G13" s="142">
        <v>0</v>
      </c>
      <c r="H13" s="16"/>
      <c r="J13" s="197">
        <v>0</v>
      </c>
      <c r="L13" s="21" t="s">
        <v>204</v>
      </c>
      <c r="M13" s="21" t="s">
        <v>147</v>
      </c>
      <c r="N13" s="137" t="e">
        <f>D108</f>
        <v>#REF!</v>
      </c>
      <c r="O13" s="137"/>
      <c r="P13" s="137"/>
      <c r="Q13" s="137"/>
      <c r="R13" s="137"/>
      <c r="S13" s="137"/>
      <c r="T13" s="138"/>
      <c r="U13" s="139"/>
      <c r="V13" s="139"/>
      <c r="W13" s="140"/>
      <c r="X13" s="140"/>
      <c r="Y13" s="141" t="e">
        <f>SUM(N13:X13)</f>
        <v>#REF!</v>
      </c>
    </row>
    <row r="14" spans="1:28" x14ac:dyDescent="0.2">
      <c r="A14" s="21" t="str">
        <f>IF(Diapers_main!A23="","",Diapers_main!A23)</f>
        <v>loan ratio</v>
      </c>
      <c r="B14" s="24" t="str">
        <f>IF(Diapers_main!B23="","",Diapers_main!B23)</f>
        <v>%</v>
      </c>
      <c r="C14" s="2">
        <f>IF(Diapers_main!C23="","",Diapers_main!C23)</f>
        <v>0</v>
      </c>
      <c r="D14" s="2" t="e">
        <f>IF(Diapers_main!#REF!="","",Diapers_main!#REF!)</f>
        <v>#REF!</v>
      </c>
      <c r="E14" s="2" t="e">
        <f>IF(Diapers_main!#REF!="","",Diapers_main!#REF!)</f>
        <v>#REF!</v>
      </c>
      <c r="G14" s="142">
        <v>0</v>
      </c>
      <c r="H14" s="16">
        <v>3471</v>
      </c>
      <c r="J14" s="197">
        <v>3471</v>
      </c>
      <c r="L14" s="21" t="s">
        <v>207</v>
      </c>
      <c r="M14" s="21" t="s">
        <v>162</v>
      </c>
      <c r="N14" s="137"/>
      <c r="O14" s="143" t="e">
        <f>D128</f>
        <v>#REF!</v>
      </c>
      <c r="P14" s="137"/>
      <c r="Q14" s="137"/>
      <c r="R14" s="137"/>
      <c r="S14" s="137"/>
      <c r="T14" s="138"/>
      <c r="U14" s="139"/>
      <c r="V14" s="139"/>
      <c r="W14" s="140"/>
      <c r="X14" s="140"/>
      <c r="Y14" s="141" t="e">
        <f>SUM(N14:X14)</f>
        <v>#REF!</v>
      </c>
    </row>
    <row r="15" spans="1:28" x14ac:dyDescent="0.2">
      <c r="A15" s="21" t="str">
        <f>IF(Diapers_main!A24="","",Diapers_main!A24)</f>
        <v xml:space="preserve">Monthly interest </v>
      </c>
      <c r="B15" s="24" t="str">
        <f>IF(Diapers_main!B24="","",Diapers_main!B24)</f>
        <v xml:space="preserve"> €</v>
      </c>
      <c r="C15" s="37">
        <f>IF(Diapers_main!C24="","",Diapers_main!C24)</f>
        <v>0</v>
      </c>
      <c r="D15" s="37" t="e">
        <f>IF(Diapers_main!#REF!="","",Diapers_main!#REF!)</f>
        <v>#REF!</v>
      </c>
      <c r="E15" s="37" t="e">
        <f>IF(Diapers_main!#REF!="","",Diapers_main!#REF!)</f>
        <v>#REF!</v>
      </c>
      <c r="G15" s="142">
        <v>0</v>
      </c>
      <c r="H15" s="16">
        <v>0</v>
      </c>
      <c r="J15" s="197">
        <v>0</v>
      </c>
      <c r="L15" s="21" t="s">
        <v>305</v>
      </c>
      <c r="M15" s="21" t="s">
        <v>162</v>
      </c>
      <c r="N15" s="137"/>
      <c r="O15" s="137"/>
      <c r="P15" s="137"/>
      <c r="Q15" s="137"/>
      <c r="R15" s="137"/>
      <c r="S15" s="137"/>
      <c r="T15" s="138"/>
      <c r="U15" s="139"/>
      <c r="V15" s="139"/>
      <c r="W15" s="140"/>
      <c r="X15" s="140"/>
      <c r="Y15" s="141">
        <f>SUM(N15:X15)</f>
        <v>0</v>
      </c>
    </row>
    <row r="16" spans="1:28" x14ac:dyDescent="0.2">
      <c r="A16" s="21" t="str">
        <f>IF(Diapers_main!A25="","",Diapers_main!A25)</f>
        <v>loan repayment (principal payment)</v>
      </c>
      <c r="B16" s="24" t="str">
        <f>IF(Diapers_main!B25="","",Diapers_main!B25)</f>
        <v xml:space="preserve"> €</v>
      </c>
      <c r="C16" s="21">
        <f>IF(Diapers_main!C25="","",Diapers_main!C25)</f>
        <v>0</v>
      </c>
      <c r="D16" s="21" t="e">
        <f>IF(Diapers_main!#REF!="","",Diapers_main!#REF!)</f>
        <v>#REF!</v>
      </c>
      <c r="E16" s="21" t="e">
        <f>IF(Diapers_main!#REF!="","",Diapers_main!#REF!)</f>
        <v>#REF!</v>
      </c>
      <c r="G16" s="142">
        <v>0</v>
      </c>
      <c r="H16" s="16">
        <v>0</v>
      </c>
      <c r="I16" s="197">
        <v>4080</v>
      </c>
      <c r="J16" s="197">
        <v>4080</v>
      </c>
      <c r="L16" s="21" t="s">
        <v>210</v>
      </c>
      <c r="M16" s="21" t="s">
        <v>162</v>
      </c>
      <c r="N16" s="137"/>
      <c r="O16" s="137"/>
      <c r="P16" s="137" t="e">
        <f>D117</f>
        <v>#REF!</v>
      </c>
      <c r="Q16" s="137"/>
      <c r="R16" s="137"/>
      <c r="S16" s="137"/>
      <c r="T16" s="138"/>
      <c r="U16" s="139"/>
      <c r="V16" s="139"/>
      <c r="W16" s="140"/>
      <c r="X16" s="140"/>
      <c r="Y16" s="141" t="e">
        <f>SUM(N16:X16)</f>
        <v>#REF!</v>
      </c>
    </row>
    <row r="17" spans="1:26" x14ac:dyDescent="0.2">
      <c r="A17" t="e">
        <f>IF(Diapers_main!#REF!="","",Diapers_main!#REF!)</f>
        <v>#REF!</v>
      </c>
      <c r="B17" s="3" t="e">
        <f>IF(Diapers_main!#REF!="","",Diapers_main!#REF!)</f>
        <v>#REF!</v>
      </c>
      <c r="C17" t="e">
        <f>IF(Diapers_main!#REF!="","",Diapers_main!#REF!)</f>
        <v>#REF!</v>
      </c>
      <c r="D17" t="e">
        <f>IF(Diapers_main!#REF!="","",Diapers_main!#REF!)</f>
        <v>#REF!</v>
      </c>
      <c r="E17" t="e">
        <f>IF(Diapers_main!#REF!="","",Diapers_main!#REF!)</f>
        <v>#REF!</v>
      </c>
      <c r="G17" s="258">
        <v>2496.4</v>
      </c>
      <c r="H17" s="259">
        <v>3471</v>
      </c>
      <c r="I17" s="259">
        <v>4080</v>
      </c>
      <c r="J17" s="259">
        <v>10047.5</v>
      </c>
      <c r="L17" s="21" t="s">
        <v>216</v>
      </c>
      <c r="M17" s="21" t="s">
        <v>147</v>
      </c>
      <c r="N17" s="137"/>
      <c r="O17" s="137"/>
      <c r="P17" s="137"/>
      <c r="Q17" s="137" t="e">
        <f>D155</f>
        <v>#REF!</v>
      </c>
      <c r="R17" s="137"/>
      <c r="S17" s="137" t="e">
        <f>E261</f>
        <v>#REF!</v>
      </c>
      <c r="T17" s="138"/>
      <c r="U17" s="139"/>
      <c r="V17" s="139"/>
      <c r="W17" s="140"/>
      <c r="X17" s="140"/>
      <c r="Y17" s="141" t="e">
        <f>SUM(N17:X17)</f>
        <v>#REF!</v>
      </c>
    </row>
    <row r="18" spans="1:26" x14ac:dyDescent="0.2">
      <c r="A18" s="152" t="e">
        <f>IF(Diapers_main!#REF!="","",Diapers_main!#REF!)</f>
        <v>#REF!</v>
      </c>
      <c r="B18" s="153" t="e">
        <f>IF(Diapers_main!#REF!="","",Diapers_main!#REF!)</f>
        <v>#REF!</v>
      </c>
      <c r="C18" s="42" t="e">
        <f>IF(Diapers_main!#REF!="","",Diapers_main!#REF!)</f>
        <v>#REF!</v>
      </c>
      <c r="D18" s="42" t="e">
        <f>IF(Diapers_main!#REF!="","",Diapers_main!#REF!)</f>
        <v>#REF!</v>
      </c>
      <c r="E18" s="42" t="e">
        <f>IF(Diapers_main!#REF!="","",Diapers_main!#REF!)</f>
        <v>#REF!</v>
      </c>
      <c r="G18" s="142">
        <v>2.2000000000000002</v>
      </c>
      <c r="H18" s="207">
        <v>0.34499999999999997</v>
      </c>
      <c r="I18" s="16">
        <v>2</v>
      </c>
      <c r="J18" s="197">
        <v>5</v>
      </c>
      <c r="L18" s="135" t="s">
        <v>195</v>
      </c>
      <c r="M18" s="206" t="s">
        <v>162</v>
      </c>
      <c r="N18" s="146" t="e">
        <f>SUM(N6:N17)</f>
        <v>#REF!</v>
      </c>
      <c r="O18" s="146" t="e">
        <f>SUM(O6:O17)</f>
        <v>#REF!</v>
      </c>
      <c r="P18" s="146" t="e">
        <f>SUM(P6:P17)</f>
        <v>#REF!</v>
      </c>
      <c r="Q18" s="146" t="e">
        <f>SUM(Q6:Q17)</f>
        <v>#REF!</v>
      </c>
      <c r="R18" s="146" t="e">
        <f>SUM(R6:R17)</f>
        <v>#REF!</v>
      </c>
      <c r="S18" s="146"/>
      <c r="T18" s="146">
        <f>SUM(T17:T17)</f>
        <v>0</v>
      </c>
      <c r="U18" s="146" t="e">
        <f>SUM(U6:U17)</f>
        <v>#REF!</v>
      </c>
      <c r="V18" s="146" t="e">
        <f>SUM(V6:V17)</f>
        <v>#REF!</v>
      </c>
      <c r="W18" s="146" t="e">
        <f>SUM(W6:W17)</f>
        <v>#REF!</v>
      </c>
      <c r="X18" s="146" t="e">
        <f>SUM(X6:X17)</f>
        <v>#REF!</v>
      </c>
      <c r="Y18" s="146" t="e">
        <f>SUM(Y6:Y17)</f>
        <v>#REF!</v>
      </c>
      <c r="Z18" s="146" t="e">
        <f>SUM(Y6:Y10)</f>
        <v>#REF!</v>
      </c>
    </row>
    <row r="19" spans="1:26" x14ac:dyDescent="0.2">
      <c r="A19" s="152" t="e">
        <f>IF(Diapers_main!#REF!="","",Diapers_main!#REF!)</f>
        <v>#REF!</v>
      </c>
      <c r="B19" s="153" t="e">
        <f>IF(Diapers_main!#REF!="","",Diapers_main!#REF!)</f>
        <v>#REF!</v>
      </c>
      <c r="C19" s="99" t="e">
        <f>IF(Diapers_main!#REF!="","",Diapers_main!#REF!)</f>
        <v>#REF!</v>
      </c>
      <c r="D19" s="99" t="e">
        <f>IF(Diapers_main!#REF!="","",Diapers_main!#REF!)</f>
        <v>#REF!</v>
      </c>
      <c r="E19" s="99" t="e">
        <f>IF(Diapers_main!#REF!="","",Diapers_main!#REF!)</f>
        <v>#REF!</v>
      </c>
      <c r="G19" s="142">
        <v>1026</v>
      </c>
      <c r="H19" s="16">
        <v>0</v>
      </c>
      <c r="I19" s="2">
        <v>96</v>
      </c>
      <c r="J19" s="197">
        <v>1122</v>
      </c>
      <c r="L19" s="134" t="s">
        <v>213</v>
      </c>
    </row>
    <row r="20" spans="1:26" x14ac:dyDescent="0.2">
      <c r="A20" s="152" t="str">
        <f>IF(Diapers_main!A26="","",Diapers_main!A26)</f>
        <v/>
      </c>
      <c r="B20" s="153" t="str">
        <f>IF(Diapers_main!B26="","",Diapers_main!B26)</f>
        <v/>
      </c>
      <c r="C20" s="152" t="str">
        <f>IF(Diapers_main!C26="","",Diapers_main!C26)</f>
        <v/>
      </c>
      <c r="D20" s="152" t="e">
        <f>IF(Diapers_main!#REF!="","",Diapers_main!#REF!)</f>
        <v>#REF!</v>
      </c>
      <c r="E20" s="152" t="e">
        <f>IF(Diapers_main!#REF!="","",Diapers_main!#REF!)</f>
        <v>#REF!</v>
      </c>
      <c r="G20" s="142">
        <v>0</v>
      </c>
      <c r="H20" s="16">
        <v>15</v>
      </c>
      <c r="I20" s="2">
        <v>10.8</v>
      </c>
      <c r="J20" s="197">
        <v>25</v>
      </c>
      <c r="L20" s="40" t="s">
        <v>216</v>
      </c>
      <c r="M20" s="41" t="s">
        <v>147</v>
      </c>
      <c r="N20" s="41" t="e">
        <f>D29</f>
        <v>#REF!</v>
      </c>
      <c r="Q20" s="209" t="e">
        <f>E155</f>
        <v>#REF!</v>
      </c>
      <c r="S20" s="209" t="e">
        <f>E256</f>
        <v>#REF!</v>
      </c>
    </row>
    <row r="21" spans="1:26" x14ac:dyDescent="0.2">
      <c r="A21" s="152" t="str">
        <f>IF(Diapers_main!A99="","",Diapers_main!A99)</f>
        <v>Room rent</v>
      </c>
      <c r="B21" s="153" t="str">
        <f>IF(Diapers_main!B99="","",Diapers_main!B99)</f>
        <v xml:space="preserve"> €</v>
      </c>
      <c r="C21" s="114">
        <f>IF(Diapers_main!C99="","",Diapers_main!C99)</f>
        <v>2000</v>
      </c>
      <c r="D21" s="114" t="e">
        <f>IF(Diapers_main!#REF!="","",Diapers_main!#REF!)</f>
        <v>#REF!</v>
      </c>
      <c r="E21" s="114" t="e">
        <f>IF(Diapers_main!#REF!="","",Diapers_main!#REF!)</f>
        <v>#REF!</v>
      </c>
      <c r="G21" s="260">
        <v>1028.2</v>
      </c>
      <c r="H21" s="261">
        <v>15</v>
      </c>
      <c r="I21" s="262">
        <v>109</v>
      </c>
      <c r="J21" s="262">
        <v>1152</v>
      </c>
      <c r="L21" s="148" t="s">
        <v>218</v>
      </c>
      <c r="M21" s="149" t="s">
        <v>162</v>
      </c>
      <c r="N21" s="211"/>
      <c r="Q21" s="211" t="e">
        <f>E164*E210</f>
        <v>#REF!</v>
      </c>
      <c r="S21" s="211" t="e">
        <f>E267*E311</f>
        <v>#REF!</v>
      </c>
    </row>
    <row r="22" spans="1:26" x14ac:dyDescent="0.2">
      <c r="A22" s="152" t="e">
        <f>IF(Diapers_main!#REF!="","",Diapers_main!#REF!)</f>
        <v>#REF!</v>
      </c>
      <c r="B22" s="153" t="e">
        <f>IF(Diapers_main!#REF!="","",Diapers_main!#REF!)</f>
        <v>#REF!</v>
      </c>
      <c r="C22" s="152" t="e">
        <f>IF(Diapers_main!#REF!="","",Diapers_main!#REF!)</f>
        <v>#REF!</v>
      </c>
      <c r="D22" s="152" t="e">
        <f>IF(Diapers_main!#REF!="","",Diapers_main!#REF!)</f>
        <v>#REF!</v>
      </c>
      <c r="E22" s="152" t="e">
        <f>IF(Diapers_main!#REF!="","",Diapers_main!#REF!)</f>
        <v>#REF!</v>
      </c>
      <c r="G22" s="155">
        <v>1468.3</v>
      </c>
      <c r="H22" s="78">
        <v>3456</v>
      </c>
      <c r="I22" s="78">
        <v>3971</v>
      </c>
      <c r="J22" s="214">
        <v>8895</v>
      </c>
      <c r="L22" s="148" t="s">
        <v>311</v>
      </c>
      <c r="M22" s="149" t="s">
        <v>312</v>
      </c>
      <c r="N22" s="211" t="e">
        <f>D57</f>
        <v>#REF!</v>
      </c>
    </row>
    <row r="23" spans="1:26" x14ac:dyDescent="0.2">
      <c r="A23" t="e">
        <f>IF(Diapers_main!#REF!="","",Diapers_main!#REF!)</f>
        <v>#REF!</v>
      </c>
      <c r="B23" s="3" t="e">
        <f>IF(Diapers_main!#REF!="","",Diapers_main!#REF!)</f>
        <v>#REF!</v>
      </c>
      <c r="C23" t="e">
        <f>IF(Diapers_main!#REF!="","",Diapers_main!#REF!)</f>
        <v>#REF!</v>
      </c>
      <c r="D23" t="e">
        <f>IF(Diapers_main!#REF!="","",Diapers_main!#REF!)</f>
        <v>#REF!</v>
      </c>
      <c r="E23" t="e">
        <f>IF(Diapers_main!#REF!="","",Diapers_main!#REF!)</f>
        <v>#REF!</v>
      </c>
      <c r="G23" s="142">
        <v>0</v>
      </c>
      <c r="H23" s="29">
        <v>0</v>
      </c>
      <c r="I23" s="29">
        <v>23.3</v>
      </c>
      <c r="J23" s="197">
        <v>23</v>
      </c>
      <c r="L23" s="150" t="s">
        <v>43</v>
      </c>
      <c r="M23" s="66" t="s">
        <v>220</v>
      </c>
      <c r="N23" s="151" t="e">
        <f>D95</f>
        <v>#REF!</v>
      </c>
      <c r="Q23" s="151" t="e">
        <f>E197</f>
        <v>#REF!</v>
      </c>
      <c r="S23" s="151" t="e">
        <f>#REF!</f>
        <v>#REF!</v>
      </c>
    </row>
    <row r="24" spans="1:26" x14ac:dyDescent="0.2">
      <c r="A24" s="38" t="str">
        <f>IF(Diapers_main!A50="","",Diapers_main!A50)</f>
        <v>Variable costs</v>
      </c>
      <c r="B24" s="3" t="e">
        <f>IF(Diapers_main!#REF!="","",Diapers_main!#REF!)</f>
        <v>#REF!</v>
      </c>
      <c r="C24" t="e">
        <f>IF(Diapers_main!#REF!="","",Diapers_main!#REF!)</f>
        <v>#REF!</v>
      </c>
      <c r="D24" t="e">
        <f>IF(Diapers_main!#REF!="","",Diapers_main!#REF!)</f>
        <v>#REF!</v>
      </c>
      <c r="E24" t="e">
        <f>IF(Diapers_main!#REF!="","",Diapers_main!#REF!)</f>
        <v>#REF!</v>
      </c>
      <c r="G24" s="142">
        <v>375</v>
      </c>
      <c r="H24" s="197">
        <v>150</v>
      </c>
      <c r="I24" s="197">
        <v>467</v>
      </c>
      <c r="J24" s="197">
        <v>992</v>
      </c>
      <c r="L24" s="52" t="s">
        <v>55</v>
      </c>
      <c r="M24" s="48" t="s">
        <v>56</v>
      </c>
      <c r="N24" s="48" t="e">
        <f>D88</f>
        <v>#REF!</v>
      </c>
      <c r="Q24" s="215" t="e">
        <f>E185</f>
        <v>#REF!</v>
      </c>
      <c r="S24" s="215" t="e">
        <f>#REF!</f>
        <v>#REF!</v>
      </c>
    </row>
    <row r="25" spans="1:26" x14ac:dyDescent="0.2">
      <c r="A25" t="e">
        <f>IF(Diapers_main!#REF!="","",Diapers_main!#REF!)</f>
        <v>#REF!</v>
      </c>
      <c r="B25" s="3" t="str">
        <f>IF(Diapers_main!B50="","",Diapers_main!B50)</f>
        <v/>
      </c>
      <c r="C25" t="str">
        <f>IF(Diapers_main!C50="","",Diapers_main!C50)</f>
        <v/>
      </c>
      <c r="D25" t="e">
        <f>IF(Diapers_main!#REF!="","",Diapers_main!#REF!)</f>
        <v>#REF!</v>
      </c>
      <c r="E25" t="e">
        <f>IF(Diapers_main!#REF!="","",Diapers_main!#REF!)</f>
        <v>#REF!</v>
      </c>
      <c r="G25" s="142">
        <v>5</v>
      </c>
      <c r="I25" s="29"/>
      <c r="J25" s="197">
        <v>5</v>
      </c>
    </row>
    <row r="26" spans="1:26" hidden="1" x14ac:dyDescent="0.2">
      <c r="A26" s="39" t="str">
        <f>IF(Diapers_main!A52="","",Diapers_main!A52)</f>
        <v>MATERIAL NEED</v>
      </c>
      <c r="B26" s="8" t="str">
        <f>IF(Diapers_main!B52="","",Diapers_main!B52)</f>
        <v/>
      </c>
      <c r="C26" s="3" t="str">
        <f>IF(Diapers_main!C52="","",Diapers_main!C52)</f>
        <v/>
      </c>
      <c r="D26" s="3" t="e">
        <f>IF(Diapers_main!#REF!="","",Diapers_main!#REF!)</f>
        <v>#REF!</v>
      </c>
      <c r="E26" s="3" t="e">
        <f>IF(Diapers_main!#REF!="","",Diapers_main!#REF!)</f>
        <v>#REF!</v>
      </c>
      <c r="G26" s="142">
        <v>32.299999999999997</v>
      </c>
      <c r="H26" s="16">
        <v>258</v>
      </c>
      <c r="I26" s="29">
        <v>619.20000000000005</v>
      </c>
      <c r="J26" s="197">
        <v>909</v>
      </c>
    </row>
    <row r="27" spans="1:26" hidden="1" x14ac:dyDescent="0.2">
      <c r="A27" t="str">
        <f>IF(Diapers_main!A53="","",Diapers_main!A53)</f>
        <v xml:space="preserve">      Cellulose for inlays</v>
      </c>
      <c r="B27" s="8" t="str">
        <f>IF(Diapers_main!B53="","",Diapers_main!B53)</f>
        <v/>
      </c>
      <c r="C27" s="3" t="str">
        <f>IF(Diapers_main!C53="","",Diapers_main!C53)</f>
        <v/>
      </c>
      <c r="D27" s="3" t="e">
        <f>IF(Diapers_main!#REF!="","",Diapers_main!#REF!)</f>
        <v>#REF!</v>
      </c>
      <c r="E27" s="3" t="e">
        <f>IF(Diapers_main!#REF!="","",Diapers_main!#REF!)</f>
        <v>#REF!</v>
      </c>
      <c r="G27" s="142">
        <v>0</v>
      </c>
      <c r="H27" s="216">
        <v>0.4</v>
      </c>
      <c r="I27" s="29">
        <v>36</v>
      </c>
      <c r="J27" s="197">
        <v>36</v>
      </c>
      <c r="L27" s="20" t="s">
        <v>227</v>
      </c>
      <c r="M27" s="21"/>
      <c r="N27" s="118" t="s">
        <v>186</v>
      </c>
      <c r="O27" s="119"/>
      <c r="P27" s="119"/>
      <c r="Q27" s="119"/>
      <c r="R27" s="119"/>
      <c r="S27" s="119"/>
      <c r="T27" s="120" t="s">
        <v>187</v>
      </c>
      <c r="U27" s="121" t="s">
        <v>188</v>
      </c>
      <c r="V27" s="121"/>
      <c r="W27" s="368" t="s">
        <v>189</v>
      </c>
      <c r="X27" s="368"/>
      <c r="Y27" s="123"/>
    </row>
    <row r="28" spans="1:26" ht="16" hidden="1" x14ac:dyDescent="0.2">
      <c r="A28" s="40" t="str">
        <f>IF(Diapers_main!A54="","",Diapers_main!A54)</f>
        <v xml:space="preserve">Material cost </v>
      </c>
      <c r="B28" s="41" t="str">
        <f>IF(Diapers_main!B54="","",Diapers_main!B54)</f>
        <v>€/1000 d.</v>
      </c>
      <c r="C28" s="107">
        <f>IF(Diapers_main!C54="","",Diapers_main!C54)</f>
        <v>150</v>
      </c>
      <c r="D28" s="107" t="e">
        <f>IF(Diapers_main!#REF!="","",Diapers_main!#REF!)</f>
        <v>#REF!</v>
      </c>
      <c r="E28" s="107" t="e">
        <f>IF(Diapers_main!#REF!="","",Diapers_main!#REF!)</f>
        <v>#REF!</v>
      </c>
      <c r="G28" s="142">
        <v>0</v>
      </c>
      <c r="I28" s="29"/>
      <c r="J28" s="197">
        <v>0</v>
      </c>
      <c r="L28" s="21"/>
      <c r="M28" s="21"/>
      <c r="N28" s="119" t="str">
        <f>N45</f>
        <v>milk</v>
      </c>
      <c r="O28" s="119" t="str">
        <f>O45</f>
        <v>goats</v>
      </c>
      <c r="P28" s="119" t="str">
        <f>P45</f>
        <v>manure</v>
      </c>
      <c r="Q28" s="119" t="str">
        <f>Q45</f>
        <v>cheeseM</v>
      </c>
      <c r="R28" s="119" t="str">
        <f>R45</f>
        <v>serum</v>
      </c>
      <c r="S28" s="119" t="s">
        <v>308</v>
      </c>
      <c r="T28" s="120" t="str">
        <f>T45</f>
        <v>Slaughter h.</v>
      </c>
      <c r="U28" s="125" t="str">
        <f>U45</f>
        <v>Natural</v>
      </c>
      <c r="V28" s="125" t="str">
        <f>V45</f>
        <v>Real</v>
      </c>
      <c r="W28" s="127" t="str">
        <f>W45</f>
        <v>Local</v>
      </c>
      <c r="X28" s="127" t="str">
        <f>X45</f>
        <v>Export</v>
      </c>
      <c r="Y28" s="123" t="s">
        <v>195</v>
      </c>
      <c r="Z28" t="s">
        <v>231</v>
      </c>
    </row>
    <row r="29" spans="1:26" hidden="1" x14ac:dyDescent="0.2">
      <c r="A29" s="40" t="str">
        <f>IF(Diapers_main!A55="","",Diapers_main!A55)</f>
        <v>Total material cost</v>
      </c>
      <c r="B29" s="41" t="str">
        <f>IF(Diapers_main!B55="","",Diapers_main!B55)</f>
        <v>€</v>
      </c>
      <c r="C29" s="40">
        <f>IF(Diapers_main!C55="","",Diapers_main!C55)</f>
        <v>2999.9999969999999</v>
      </c>
      <c r="D29" s="40" t="e">
        <f>IF(Diapers_main!#REF!="","",Diapers_main!#REF!)</f>
        <v>#REF!</v>
      </c>
      <c r="E29" s="40" t="e">
        <f>IF(Diapers_main!#REF!="","",Diapers_main!#REF!)</f>
        <v>#REF!</v>
      </c>
      <c r="G29" s="142">
        <v>0</v>
      </c>
      <c r="H29" s="16">
        <v>193</v>
      </c>
      <c r="I29" s="29">
        <v>1.8</v>
      </c>
      <c r="J29" s="197">
        <v>195</v>
      </c>
      <c r="L29" s="21" t="str">
        <f t="shared" ref="L29:L40" si="1">L6</f>
        <v>milk</v>
      </c>
      <c r="M29" s="24" t="s">
        <v>48</v>
      </c>
      <c r="N29" s="156" t="str">
        <f t="shared" ref="N29:R33" si="2">IF(N6="","",N6*N46)</f>
        <v/>
      </c>
      <c r="O29" s="156" t="str">
        <f t="shared" si="2"/>
        <v/>
      </c>
      <c r="P29" s="156" t="str">
        <f t="shared" si="2"/>
        <v/>
      </c>
      <c r="Q29" s="156" t="e">
        <f t="shared" si="2"/>
        <v>#REF!</v>
      </c>
      <c r="R29" s="156" t="str">
        <f t="shared" si="2"/>
        <v/>
      </c>
      <c r="S29" s="156"/>
      <c r="T29" s="130" t="str">
        <f t="shared" ref="T29:X33" si="3">IF(T6="","",T6*T46)</f>
        <v/>
      </c>
      <c r="U29" s="156" t="str">
        <f t="shared" si="3"/>
        <v/>
      </c>
      <c r="V29" s="156" t="str">
        <f t="shared" si="3"/>
        <v/>
      </c>
      <c r="W29" s="156" t="str">
        <f t="shared" si="3"/>
        <v/>
      </c>
      <c r="X29" s="156" t="str">
        <f t="shared" si="3"/>
        <v/>
      </c>
      <c r="Y29" s="158" t="e">
        <f t="shared" ref="Y29:Y34" si="4">SUM(N29:X29)</f>
        <v>#REF!</v>
      </c>
      <c r="Z29" s="16" t="e">
        <f t="shared" ref="Z29:Z34" si="5">Y29*12</f>
        <v>#REF!</v>
      </c>
    </row>
    <row r="30" spans="1:26" hidden="1" x14ac:dyDescent="0.2">
      <c r="A30" s="40" t="e">
        <f>IF(Diapers_main!#REF!="","",Diapers_main!#REF!)</f>
        <v>#REF!</v>
      </c>
      <c r="B30" s="41" t="e">
        <f>IF(Diapers_main!#REF!="","",Diapers_main!#REF!)</f>
        <v>#REF!</v>
      </c>
      <c r="C30" s="114" t="e">
        <f>IF(Diapers_main!#REF!="","",Diapers_main!#REF!)</f>
        <v>#REF!</v>
      </c>
      <c r="D30" s="114" t="e">
        <f>IF(Diapers_main!#REF!="","",Diapers_main!#REF!)</f>
        <v>#REF!</v>
      </c>
      <c r="E30" s="114" t="e">
        <f>IF(Diapers_main!#REF!="","",Diapers_main!#REF!)</f>
        <v>#REF!</v>
      </c>
      <c r="G30" s="142"/>
      <c r="H30" s="16"/>
      <c r="I30" s="16"/>
      <c r="J30" s="197">
        <v>0</v>
      </c>
      <c r="L30" s="21" t="str">
        <f t="shared" si="1"/>
        <v>goats</v>
      </c>
      <c r="M30" s="24" t="s">
        <v>48</v>
      </c>
      <c r="N30" s="156" t="str">
        <f t="shared" si="2"/>
        <v/>
      </c>
      <c r="O30" s="156" t="str">
        <f t="shared" si="2"/>
        <v/>
      </c>
      <c r="P30" s="156" t="str">
        <f t="shared" si="2"/>
        <v/>
      </c>
      <c r="Q30" s="156" t="str">
        <f t="shared" si="2"/>
        <v/>
      </c>
      <c r="R30" s="156" t="str">
        <f t="shared" si="2"/>
        <v/>
      </c>
      <c r="S30" s="156"/>
      <c r="T30" s="159" t="e">
        <f t="shared" si="3"/>
        <v>#REF!</v>
      </c>
      <c r="U30" s="156" t="str">
        <f t="shared" si="3"/>
        <v/>
      </c>
      <c r="V30" s="156" t="str">
        <f t="shared" si="3"/>
        <v/>
      </c>
      <c r="W30" s="156" t="str">
        <f t="shared" si="3"/>
        <v/>
      </c>
      <c r="X30" s="156" t="str">
        <f t="shared" si="3"/>
        <v/>
      </c>
      <c r="Y30" s="158" t="e">
        <f t="shared" si="4"/>
        <v>#REF!</v>
      </c>
      <c r="Z30" s="16" t="e">
        <f t="shared" si="5"/>
        <v>#REF!</v>
      </c>
    </row>
    <row r="31" spans="1:26" hidden="1" x14ac:dyDescent="0.2">
      <c r="A31" s="40" t="e">
        <f>IF(Diapers_main!#REF!="","",Diapers_main!#REF!)</f>
        <v>#REF!</v>
      </c>
      <c r="B31" s="41" t="e">
        <f>IF(Diapers_main!#REF!="","",Diapers_main!#REF!)</f>
        <v>#REF!</v>
      </c>
      <c r="C31" s="43" t="e">
        <f>IF(Diapers_main!#REF!="","",Diapers_main!#REF!)</f>
        <v>#REF!</v>
      </c>
      <c r="D31" s="43" t="e">
        <f>IF(Diapers_main!#REF!="","",Diapers_main!#REF!)</f>
        <v>#REF!</v>
      </c>
      <c r="E31" s="43" t="e">
        <f>IF(Diapers_main!#REF!="","",Diapers_main!#REF!)</f>
        <v>#REF!</v>
      </c>
      <c r="G31" s="163">
        <v>412.3</v>
      </c>
      <c r="H31" s="217">
        <v>601</v>
      </c>
      <c r="I31" s="217">
        <v>1147</v>
      </c>
      <c r="J31" s="218">
        <v>2161</v>
      </c>
      <c r="L31" s="21" t="str">
        <f t="shared" si="1"/>
        <v>manure</v>
      </c>
      <c r="M31" s="24" t="s">
        <v>48</v>
      </c>
      <c r="N31" s="156" t="str">
        <f t="shared" si="2"/>
        <v/>
      </c>
      <c r="O31" s="156" t="str">
        <f t="shared" si="2"/>
        <v/>
      </c>
      <c r="P31" s="156" t="str">
        <f t="shared" si="2"/>
        <v/>
      </c>
      <c r="Q31" s="156" t="str">
        <f t="shared" si="2"/>
        <v/>
      </c>
      <c r="R31" s="156" t="str">
        <f t="shared" si="2"/>
        <v/>
      </c>
      <c r="S31" s="156"/>
      <c r="T31" s="159" t="str">
        <f t="shared" si="3"/>
        <v/>
      </c>
      <c r="U31" s="156" t="str">
        <f t="shared" si="3"/>
        <v/>
      </c>
      <c r="V31" s="156" t="str">
        <f t="shared" si="3"/>
        <v/>
      </c>
      <c r="W31" s="156" t="e">
        <f t="shared" si="3"/>
        <v>#REF!</v>
      </c>
      <c r="X31" s="156" t="str">
        <f t="shared" si="3"/>
        <v/>
      </c>
      <c r="Y31" s="158" t="e">
        <f t="shared" si="4"/>
        <v>#REF!</v>
      </c>
      <c r="Z31" s="16" t="e">
        <f t="shared" si="5"/>
        <v>#REF!</v>
      </c>
    </row>
    <row r="32" spans="1:26" hidden="1" x14ac:dyDescent="0.2">
      <c r="A32" t="e">
        <f>IF(Diapers_main!#REF!="","",Diapers_main!#REF!)</f>
        <v>#REF!</v>
      </c>
      <c r="B32" s="3" t="e">
        <f>IF(Diapers_main!#REF!="","",Diapers_main!#REF!)</f>
        <v>#REF!</v>
      </c>
      <c r="C32" t="e">
        <f>IF(Diapers_main!#REF!="","",Diapers_main!#REF!)</f>
        <v>#REF!</v>
      </c>
      <c r="D32" t="e">
        <f>IF(Diapers_main!#REF!="","",Diapers_main!#REF!)</f>
        <v>#REF!</v>
      </c>
      <c r="E32" t="e">
        <f>IF(Diapers_main!#REF!="","",Diapers_main!#REF!)</f>
        <v>#REF!</v>
      </c>
      <c r="G32" s="263">
        <v>1056</v>
      </c>
      <c r="H32" s="264">
        <v>2855</v>
      </c>
      <c r="I32" s="264">
        <v>2824</v>
      </c>
      <c r="J32" s="221">
        <v>6735</v>
      </c>
      <c r="L32" s="21" t="str">
        <f t="shared" si="1"/>
        <v>cheeseM</v>
      </c>
      <c r="M32" s="24" t="s">
        <v>48</v>
      </c>
      <c r="N32" s="156" t="str">
        <f t="shared" si="2"/>
        <v/>
      </c>
      <c r="O32" s="156" t="str">
        <f t="shared" si="2"/>
        <v/>
      </c>
      <c r="P32" s="156" t="str">
        <f t="shared" si="2"/>
        <v/>
      </c>
      <c r="Q32" s="156" t="str">
        <f t="shared" si="2"/>
        <v/>
      </c>
      <c r="R32" s="156" t="e">
        <f t="shared" si="2"/>
        <v>#REF!</v>
      </c>
      <c r="S32" s="156"/>
      <c r="T32" s="159" t="str">
        <f t="shared" si="3"/>
        <v/>
      </c>
      <c r="U32" s="156" t="e">
        <f t="shared" si="3"/>
        <v>#REF!</v>
      </c>
      <c r="V32" s="265" t="e">
        <f t="shared" si="3"/>
        <v>#REF!</v>
      </c>
      <c r="W32" s="156" t="e">
        <f t="shared" si="3"/>
        <v>#REF!</v>
      </c>
      <c r="X32" s="156" t="e">
        <f t="shared" si="3"/>
        <v>#REF!</v>
      </c>
      <c r="Y32" s="158" t="e">
        <f t="shared" si="4"/>
        <v>#REF!</v>
      </c>
      <c r="Z32" s="16" t="e">
        <f t="shared" si="5"/>
        <v>#REF!</v>
      </c>
    </row>
    <row r="33" spans="1:26" hidden="1" x14ac:dyDescent="0.2">
      <c r="A33" s="40" t="e">
        <f>IF(Diapers_main!#REF!="","",Diapers_main!#REF!)</f>
        <v>#REF!</v>
      </c>
      <c r="B33" s="41" t="e">
        <f>IF(Diapers_main!#REF!="","",Diapers_main!#REF!)</f>
        <v>#REF!</v>
      </c>
      <c r="C33" s="2" t="e">
        <f>IF(Diapers_main!#REF!="","",Diapers_main!#REF!)</f>
        <v>#REF!</v>
      </c>
      <c r="D33" s="2" t="e">
        <f>IF(Diapers_main!#REF!="","",Diapers_main!#REF!)</f>
        <v>#REF!</v>
      </c>
      <c r="E33" s="2" t="e">
        <f>IF(Diapers_main!#REF!="","",Diapers_main!#REF!)</f>
        <v>#REF!</v>
      </c>
      <c r="G33" s="142">
        <v>264</v>
      </c>
      <c r="H33" s="216">
        <v>713.7</v>
      </c>
      <c r="I33" s="16">
        <v>706</v>
      </c>
      <c r="J33" s="197">
        <v>1684</v>
      </c>
      <c r="L33" s="21" t="str">
        <f t="shared" si="1"/>
        <v>serum</v>
      </c>
      <c r="M33" s="24" t="s">
        <v>48</v>
      </c>
      <c r="N33" s="156" t="str">
        <f t="shared" si="2"/>
        <v/>
      </c>
      <c r="O33" s="156" t="str">
        <f t="shared" si="2"/>
        <v/>
      </c>
      <c r="P33" s="156" t="str">
        <f t="shared" si="2"/>
        <v/>
      </c>
      <c r="Q33" s="156" t="str">
        <f t="shared" si="2"/>
        <v/>
      </c>
      <c r="R33" s="156" t="str">
        <f t="shared" si="2"/>
        <v/>
      </c>
      <c r="S33" s="156"/>
      <c r="T33" s="159" t="str">
        <f t="shared" si="3"/>
        <v/>
      </c>
      <c r="U33" s="156" t="str">
        <f t="shared" si="3"/>
        <v/>
      </c>
      <c r="V33" s="265" t="e">
        <f t="shared" si="3"/>
        <v>#REF!</v>
      </c>
      <c r="W33" s="156" t="str">
        <f t="shared" si="3"/>
        <v/>
      </c>
      <c r="X33" s="156" t="str">
        <f t="shared" si="3"/>
        <v/>
      </c>
      <c r="Y33" s="158" t="e">
        <f t="shared" si="4"/>
        <v>#REF!</v>
      </c>
      <c r="Z33" s="16" t="e">
        <f t="shared" si="5"/>
        <v>#REF!</v>
      </c>
    </row>
    <row r="34" spans="1:26" hidden="1" x14ac:dyDescent="0.2">
      <c r="A34" s="40" t="e">
        <f>IF(Diapers_main!#REF!="","",Diapers_main!#REF!)</f>
        <v>#REF!</v>
      </c>
      <c r="B34" s="41" t="e">
        <f>IF(Diapers_main!#REF!="","",Diapers_main!#REF!)</f>
        <v>#REF!</v>
      </c>
      <c r="C34" s="40" t="e">
        <f>IF(Diapers_main!#REF!="","",Diapers_main!#REF!)</f>
        <v>#REF!</v>
      </c>
      <c r="D34" s="40" t="e">
        <f>IF(Diapers_main!#REF!="","",Diapers_main!#REF!)</f>
        <v>#REF!</v>
      </c>
      <c r="E34" s="40" t="e">
        <f>IF(Diapers_main!#REF!="","",Diapers_main!#REF!)</f>
        <v>#REF!</v>
      </c>
      <c r="G34" s="155">
        <v>792</v>
      </c>
      <c r="H34" s="266">
        <v>2141.1</v>
      </c>
      <c r="I34" s="78">
        <v>2118</v>
      </c>
      <c r="J34" s="214">
        <v>5051</v>
      </c>
      <c r="L34" s="21" t="str">
        <f t="shared" si="1"/>
        <v>mushroom</v>
      </c>
      <c r="M34" s="24" t="s">
        <v>48</v>
      </c>
      <c r="N34" s="156" t="str">
        <f>IF(N11="","",N11*N52)</f>
        <v/>
      </c>
      <c r="O34" s="156" t="str">
        <f>IF(O11="","",O11*O52)</f>
        <v/>
      </c>
      <c r="P34" s="156" t="str">
        <f>IF(P11="","",P11*P52)</f>
        <v/>
      </c>
      <c r="Q34" s="156" t="str">
        <f>IF(Q11="","",Q11*Q52)</f>
        <v/>
      </c>
      <c r="R34" s="156" t="str">
        <f>IF(R11="","",R11*R52)</f>
        <v/>
      </c>
      <c r="S34" s="156"/>
      <c r="T34" s="159" t="str">
        <f>IF(T11="","",T11*T52)</f>
        <v/>
      </c>
      <c r="U34" s="156" t="str">
        <f>IF(U11="","",U11*U52)</f>
        <v/>
      </c>
      <c r="V34" s="156" t="str">
        <f>IF(V11="","",V11*V52)</f>
        <v/>
      </c>
      <c r="W34" s="156" t="str">
        <f>IF(W11="","",W11*W52)</f>
        <v/>
      </c>
      <c r="X34" s="156" t="str">
        <f>IF(X11="","",X11*X52)</f>
        <v/>
      </c>
      <c r="Y34" s="158">
        <f t="shared" si="4"/>
        <v>0</v>
      </c>
      <c r="Z34" s="16">
        <f t="shared" si="5"/>
        <v>0</v>
      </c>
    </row>
    <row r="35" spans="1:26" hidden="1" x14ac:dyDescent="0.2">
      <c r="A35" s="40" t="e">
        <f>IF(Diapers_main!#REF!="","",Diapers_main!#REF!)</f>
        <v>#REF!</v>
      </c>
      <c r="B35" s="41" t="e">
        <f>IF(Diapers_main!#REF!="","",Diapers_main!#REF!)</f>
        <v>#REF!</v>
      </c>
      <c r="C35" s="166" t="e">
        <f>IF(Diapers_main!#REF!="","",Diapers_main!#REF!)</f>
        <v>#REF!</v>
      </c>
      <c r="D35" s="166" t="e">
        <f>IF(Diapers_main!#REF!="","",Diapers_main!#REF!)</f>
        <v>#REF!</v>
      </c>
      <c r="E35" s="166" t="e">
        <f>IF(Diapers_main!#REF!="","",Diapers_main!#REF!)</f>
        <v>#REF!</v>
      </c>
      <c r="G35" s="142">
        <v>375</v>
      </c>
      <c r="H35" s="216">
        <v>150</v>
      </c>
      <c r="I35" s="216">
        <v>529.5</v>
      </c>
      <c r="J35" s="197">
        <v>992</v>
      </c>
      <c r="L35" s="134" t="str">
        <f t="shared" si="1"/>
        <v>Primary inputs</v>
      </c>
      <c r="M35" s="24" t="s">
        <v>48</v>
      </c>
      <c r="N35" s="134" t="str">
        <f t="shared" ref="N35:R40" si="6">IF(N12="","",N12*N52)</f>
        <v/>
      </c>
      <c r="O35" s="134" t="str">
        <f t="shared" si="6"/>
        <v/>
      </c>
      <c r="P35" s="134" t="str">
        <f t="shared" si="6"/>
        <v/>
      </c>
      <c r="Q35" s="134" t="str">
        <f t="shared" si="6"/>
        <v/>
      </c>
      <c r="R35" s="134" t="str">
        <f t="shared" si="6"/>
        <v/>
      </c>
      <c r="S35" s="134"/>
      <c r="T35" s="134" t="str">
        <f t="shared" ref="T35:X40" si="7">IF(T12="","",T12*T52)</f>
        <v/>
      </c>
      <c r="U35" s="134" t="str">
        <f t="shared" si="7"/>
        <v/>
      </c>
      <c r="V35" s="134" t="str">
        <f t="shared" si="7"/>
        <v/>
      </c>
      <c r="W35" s="134" t="str">
        <f t="shared" si="7"/>
        <v/>
      </c>
      <c r="X35" s="134" t="str">
        <f t="shared" si="7"/>
        <v/>
      </c>
      <c r="Y35" s="134"/>
    </row>
    <row r="36" spans="1:26" hidden="1" x14ac:dyDescent="0.2">
      <c r="A36" s="40" t="e">
        <f>IF(Diapers_main!#REF!="","",Diapers_main!#REF!)</f>
        <v>#REF!</v>
      </c>
      <c r="B36" s="41" t="e">
        <f>IF(Diapers_main!#REF!="","",Diapers_main!#REF!)</f>
        <v>#REF!</v>
      </c>
      <c r="C36" s="168" t="e">
        <f>IF(Diapers_main!#REF!="","",Diapers_main!#REF!)</f>
        <v>#REF!</v>
      </c>
      <c r="D36" s="168" t="e">
        <f>IF(Diapers_main!#REF!="","",Diapers_main!#REF!)</f>
        <v>#REF!</v>
      </c>
      <c r="E36" s="168" t="e">
        <f>IF(Diapers_main!#REF!="","",Diapers_main!#REF!)</f>
        <v>#REF!</v>
      </c>
      <c r="G36" s="267">
        <v>1167</v>
      </c>
      <c r="H36" s="268">
        <v>2291</v>
      </c>
      <c r="I36" s="266">
        <v>1588.5</v>
      </c>
      <c r="J36" s="268">
        <v>6043</v>
      </c>
      <c r="L36" s="21" t="str">
        <f t="shared" si="1"/>
        <v>Milk</v>
      </c>
      <c r="M36" s="24" t="s">
        <v>48</v>
      </c>
      <c r="N36" s="156" t="e">
        <f t="shared" si="6"/>
        <v>#REF!</v>
      </c>
      <c r="O36" s="156" t="str">
        <f t="shared" si="6"/>
        <v/>
      </c>
      <c r="P36" s="156" t="str">
        <f t="shared" si="6"/>
        <v/>
      </c>
      <c r="Q36" s="156" t="str">
        <f t="shared" si="6"/>
        <v/>
      </c>
      <c r="R36" s="156" t="str">
        <f t="shared" si="6"/>
        <v/>
      </c>
      <c r="S36" s="156"/>
      <c r="T36" s="159" t="str">
        <f t="shared" si="7"/>
        <v/>
      </c>
      <c r="U36" s="156" t="str">
        <f t="shared" si="7"/>
        <v/>
      </c>
      <c r="V36" s="156" t="str">
        <f t="shared" si="7"/>
        <v/>
      </c>
      <c r="W36" s="156" t="str">
        <f t="shared" si="7"/>
        <v/>
      </c>
      <c r="X36" s="156" t="str">
        <f t="shared" si="7"/>
        <v/>
      </c>
      <c r="Y36" s="158" t="e">
        <f>SUM(N36:X36)</f>
        <v>#REF!</v>
      </c>
    </row>
    <row r="37" spans="1:26" hidden="1" x14ac:dyDescent="0.2">
      <c r="A37" t="e">
        <f>IF(Diapers_main!#REF!="","",Diapers_main!#REF!)</f>
        <v>#REF!</v>
      </c>
      <c r="B37" s="3" t="e">
        <f>IF(Diapers_main!#REF!="","",Diapers_main!#REF!)</f>
        <v>#REF!</v>
      </c>
      <c r="C37" t="e">
        <f>IF(Diapers_main!#REF!="","",Diapers_main!#REF!)</f>
        <v>#REF!</v>
      </c>
      <c r="D37" t="e">
        <f>IF(Diapers_main!#REF!="","",Diapers_main!#REF!)</f>
        <v>#REF!</v>
      </c>
      <c r="E37" t="e">
        <f>IF(Diapers_main!#REF!="","",Diapers_main!#REF!)</f>
        <v>#REF!</v>
      </c>
      <c r="H37" s="16"/>
      <c r="I37" s="142"/>
      <c r="J37" s="197"/>
      <c r="L37" s="21" t="str">
        <f t="shared" si="1"/>
        <v>Goats</v>
      </c>
      <c r="M37" s="24" t="s">
        <v>48</v>
      </c>
      <c r="N37" s="156" t="str">
        <f t="shared" si="6"/>
        <v/>
      </c>
      <c r="O37" s="156" t="e">
        <f t="shared" si="6"/>
        <v>#REF!</v>
      </c>
      <c r="P37" s="156" t="str">
        <f t="shared" si="6"/>
        <v/>
      </c>
      <c r="Q37" s="156" t="str">
        <f t="shared" si="6"/>
        <v/>
      </c>
      <c r="R37" s="156" t="str">
        <f t="shared" si="6"/>
        <v/>
      </c>
      <c r="S37" s="156"/>
      <c r="T37" s="159" t="str">
        <f t="shared" si="7"/>
        <v/>
      </c>
      <c r="U37" s="156" t="str">
        <f t="shared" si="7"/>
        <v/>
      </c>
      <c r="V37" s="156" t="str">
        <f t="shared" si="7"/>
        <v/>
      </c>
      <c r="W37" s="156" t="str">
        <f t="shared" si="7"/>
        <v/>
      </c>
      <c r="X37" s="156" t="str">
        <f t="shared" si="7"/>
        <v/>
      </c>
      <c r="Y37" s="158" t="e">
        <f>SUM(N37:X37)</f>
        <v>#REF!</v>
      </c>
    </row>
    <row r="38" spans="1:26" hidden="1" x14ac:dyDescent="0.2">
      <c r="A38" s="91" t="e">
        <f>IF(Diapers_main!#REF!="","",Diapers_main!#REF!)</f>
        <v>#REF!</v>
      </c>
      <c r="B38" s="3" t="e">
        <f>IF(Diapers_main!#REF!="","",Diapers_main!#REF!)</f>
        <v>#REF!</v>
      </c>
      <c r="C38" t="e">
        <f>IF(Diapers_main!#REF!="","",Diapers_main!#REF!)</f>
        <v>#REF!</v>
      </c>
      <c r="D38" t="e">
        <f>IF(Diapers_main!#REF!="","",Diapers_main!#REF!)</f>
        <v>#REF!</v>
      </c>
      <c r="E38" t="e">
        <f>IF(Diapers_main!#REF!="","",Diapers_main!#REF!)</f>
        <v>#REF!</v>
      </c>
      <c r="H38" s="16"/>
      <c r="I38" s="16"/>
      <c r="J38" s="197"/>
      <c r="L38" s="21" t="str">
        <f t="shared" si="1"/>
        <v>PineLives</v>
      </c>
      <c r="M38" s="24" t="s">
        <v>48</v>
      </c>
      <c r="N38" s="156" t="str">
        <f t="shared" si="6"/>
        <v/>
      </c>
      <c r="O38" s="156" t="str">
        <f t="shared" si="6"/>
        <v/>
      </c>
      <c r="P38" s="156" t="str">
        <f t="shared" si="6"/>
        <v/>
      </c>
      <c r="Q38" s="156" t="str">
        <f t="shared" si="6"/>
        <v/>
      </c>
      <c r="R38" s="156" t="str">
        <f t="shared" si="6"/>
        <v/>
      </c>
      <c r="S38" s="156"/>
      <c r="T38" s="159" t="str">
        <f t="shared" si="7"/>
        <v/>
      </c>
      <c r="U38" s="156" t="str">
        <f t="shared" si="7"/>
        <v/>
      </c>
      <c r="V38" s="156" t="str">
        <f t="shared" si="7"/>
        <v/>
      </c>
      <c r="W38" s="156" t="str">
        <f t="shared" si="7"/>
        <v/>
      </c>
      <c r="X38" s="156" t="str">
        <f t="shared" si="7"/>
        <v/>
      </c>
      <c r="Y38" s="158">
        <f>SUM(N38:X38)</f>
        <v>0</v>
      </c>
    </row>
    <row r="39" spans="1:26" hidden="1" x14ac:dyDescent="0.2">
      <c r="A39" s="171" t="e">
        <f>IF(Diapers_main!#REF!="","",Diapers_main!#REF!)</f>
        <v>#REF!</v>
      </c>
      <c r="B39" s="172" t="e">
        <f>IF(Diapers_main!#REF!="","",Diapers_main!#REF!)</f>
        <v>#REF!</v>
      </c>
      <c r="C39" t="e">
        <f>IF(Diapers_main!#REF!="","",Diapers_main!#REF!)</f>
        <v>#REF!</v>
      </c>
      <c r="D39" t="e">
        <f>IF(Diapers_main!#REF!="","",Diapers_main!#REF!)</f>
        <v>#REF!</v>
      </c>
      <c r="E39" t="e">
        <f>IF(Diapers_main!#REF!="","",Diapers_main!#REF!)</f>
        <v>#REF!</v>
      </c>
      <c r="G39" s="170">
        <v>14004</v>
      </c>
      <c r="H39" s="78">
        <v>14004</v>
      </c>
      <c r="I39" s="78">
        <v>27493</v>
      </c>
      <c r="J39" s="78">
        <v>19062</v>
      </c>
      <c r="L39" s="21" t="str">
        <f t="shared" si="1"/>
        <v>Manure</v>
      </c>
      <c r="M39" s="24" t="s">
        <v>48</v>
      </c>
      <c r="N39" s="156" t="str">
        <f t="shared" si="6"/>
        <v/>
      </c>
      <c r="O39" s="156" t="str">
        <f t="shared" si="6"/>
        <v/>
      </c>
      <c r="P39" s="156" t="e">
        <f t="shared" si="6"/>
        <v>#REF!</v>
      </c>
      <c r="Q39" s="156" t="str">
        <f t="shared" si="6"/>
        <v/>
      </c>
      <c r="R39" s="156" t="str">
        <f t="shared" si="6"/>
        <v/>
      </c>
      <c r="S39" s="156"/>
      <c r="T39" s="159" t="str">
        <f t="shared" si="7"/>
        <v/>
      </c>
      <c r="U39" s="156" t="str">
        <f t="shared" si="7"/>
        <v/>
      </c>
      <c r="V39" s="156" t="str">
        <f t="shared" si="7"/>
        <v/>
      </c>
      <c r="W39" s="156" t="str">
        <f t="shared" si="7"/>
        <v/>
      </c>
      <c r="X39" s="156" t="str">
        <f t="shared" si="7"/>
        <v/>
      </c>
      <c r="Y39" s="158" t="e">
        <f>SUM(N39:X39)</f>
        <v>#REF!</v>
      </c>
    </row>
    <row r="40" spans="1:26" ht="19" hidden="1" x14ac:dyDescent="0.25">
      <c r="A40" s="148" t="e">
        <f>IF(Diapers_main!#REF!="","",Diapers_main!#REF!)</f>
        <v>#REF!</v>
      </c>
      <c r="B40" s="149" t="e">
        <f>IF(Diapers_main!#REF!="","",Diapers_main!#REF!)</f>
        <v>#REF!</v>
      </c>
      <c r="C40" s="173" t="e">
        <f>IF(Diapers_main!#REF!="","",Diapers_main!#REF!)</f>
        <v>#REF!</v>
      </c>
      <c r="D40" s="173" t="e">
        <f>IF(Diapers_main!#REF!="","",Diapers_main!#REF!)</f>
        <v>#REF!</v>
      </c>
      <c r="E40" s="173" t="e">
        <f>IF(Diapers_main!#REF!="","",Diapers_main!#REF!)</f>
        <v>#REF!</v>
      </c>
      <c r="G40" s="83">
        <v>3.2</v>
      </c>
      <c r="H40" s="229">
        <v>1.3</v>
      </c>
      <c r="I40" s="229">
        <v>2</v>
      </c>
      <c r="J40" s="229">
        <v>6.2</v>
      </c>
      <c r="L40" s="21" t="str">
        <f t="shared" si="1"/>
        <v>Water</v>
      </c>
      <c r="M40" s="24" t="s">
        <v>48</v>
      </c>
      <c r="N40" s="156" t="str">
        <f t="shared" si="6"/>
        <v/>
      </c>
      <c r="O40" s="156" t="str">
        <f t="shared" si="6"/>
        <v/>
      </c>
      <c r="P40" s="156" t="str">
        <f t="shared" si="6"/>
        <v/>
      </c>
      <c r="Q40" s="156" t="e">
        <f t="shared" si="6"/>
        <v>#REF!</v>
      </c>
      <c r="R40" s="156" t="str">
        <f t="shared" si="6"/>
        <v/>
      </c>
      <c r="S40" s="156"/>
      <c r="T40" s="269" t="str">
        <f t="shared" si="7"/>
        <v/>
      </c>
      <c r="U40" s="156" t="str">
        <f t="shared" si="7"/>
        <v/>
      </c>
      <c r="V40" s="156" t="str">
        <f t="shared" si="7"/>
        <v/>
      </c>
      <c r="W40" s="156" t="str">
        <f t="shared" si="7"/>
        <v/>
      </c>
      <c r="X40" s="156" t="str">
        <f t="shared" si="7"/>
        <v/>
      </c>
      <c r="Y40" s="158" t="e">
        <f>SUM(N40:X40)</f>
        <v>#REF!</v>
      </c>
    </row>
    <row r="41" spans="1:26" hidden="1" x14ac:dyDescent="0.2">
      <c r="A41" s="148" t="e">
        <f>IF(Diapers_main!#REF!="","",Diapers_main!#REF!)</f>
        <v>#REF!</v>
      </c>
      <c r="B41" s="149" t="e">
        <f>IF(Diapers_main!#REF!="","",Diapers_main!#REF!)</f>
        <v>#REF!</v>
      </c>
      <c r="C41" s="173" t="e">
        <f>IF(Diapers_main!#REF!="","",Diapers_main!#REF!)</f>
        <v>#REF!</v>
      </c>
      <c r="D41" s="173" t="e">
        <f>IF(Diapers_main!#REF!="","",Diapers_main!#REF!)</f>
        <v>#REF!</v>
      </c>
      <c r="E41" s="173" t="e">
        <f>IF(Diapers_main!#REF!="","",Diapers_main!#REF!)</f>
        <v>#REF!</v>
      </c>
      <c r="L41" s="135" t="s">
        <v>195</v>
      </c>
      <c r="M41" s="135"/>
      <c r="N41" s="147" t="e">
        <f>SUM(N29:N39)</f>
        <v>#REF!</v>
      </c>
      <c r="O41" s="147" t="e">
        <f>SUM(O29:O39)</f>
        <v>#REF!</v>
      </c>
      <c r="P41" s="147" t="e">
        <f>SUM(P29:P39)</f>
        <v>#REF!</v>
      </c>
      <c r="Q41" s="147" t="e">
        <f>SUM(Q29:Q39)</f>
        <v>#REF!</v>
      </c>
      <c r="R41" s="147" t="e">
        <f>SUM(R29:R39)</f>
        <v>#REF!</v>
      </c>
      <c r="S41" s="147"/>
      <c r="T41" s="147" t="e">
        <f>SUM(T29:T39)</f>
        <v>#REF!</v>
      </c>
      <c r="U41" s="147" t="e">
        <f>SUM(U29:U38)</f>
        <v>#REF!</v>
      </c>
      <c r="V41" s="147" t="e">
        <f>SUM(V29:V38)</f>
        <v>#REF!</v>
      </c>
      <c r="W41" s="147" t="e">
        <f>SUM(W29:W38)</f>
        <v>#REF!</v>
      </c>
      <c r="X41" s="147" t="e">
        <f>SUM(X29:X38)</f>
        <v>#REF!</v>
      </c>
      <c r="Y41" s="164" t="e">
        <f>SUM(Y29:Y33)</f>
        <v>#REF!</v>
      </c>
      <c r="Z41" s="164" t="e">
        <f>+Y41*12</f>
        <v>#REF!</v>
      </c>
    </row>
    <row r="42" spans="1:26" hidden="1" x14ac:dyDescent="0.2">
      <c r="A42" s="148" t="e">
        <f>IF(Diapers_main!#REF!="","",Diapers_main!#REF!)</f>
        <v>#REF!</v>
      </c>
      <c r="B42" s="149" t="e">
        <f>IF(Diapers_main!#REF!="","",Diapers_main!#REF!)</f>
        <v>#REF!</v>
      </c>
      <c r="C42" s="173" t="e">
        <f>IF(Diapers_main!#REF!="","",Diapers_main!#REF!)</f>
        <v>#REF!</v>
      </c>
      <c r="D42" s="173" t="e">
        <f>IF(Diapers_main!#REF!="","",Diapers_main!#REF!)</f>
        <v>#REF!</v>
      </c>
      <c r="E42" s="173" t="e">
        <f>IF(Diapers_main!#REF!="","",Diapers_main!#REF!)</f>
        <v>#REF!</v>
      </c>
      <c r="G42" s="174">
        <v>0</v>
      </c>
      <c r="H42" s="270">
        <v>0</v>
      </c>
      <c r="I42" s="270">
        <v>560</v>
      </c>
      <c r="J42" s="197">
        <v>560</v>
      </c>
    </row>
    <row r="43" spans="1:26" hidden="1" x14ac:dyDescent="0.2">
      <c r="A43" s="148" t="e">
        <f>IF(Diapers_main!#REF!="","",Diapers_main!#REF!)</f>
        <v>#REF!</v>
      </c>
      <c r="B43" s="149" t="e">
        <f>IF(Diapers_main!#REF!="","",Diapers_main!#REF!)</f>
        <v>#REF!</v>
      </c>
      <c r="C43" s="173" t="e">
        <f>IF(Diapers_main!#REF!="","",Diapers_main!#REF!)</f>
        <v>#REF!</v>
      </c>
      <c r="D43" s="173" t="e">
        <f>IF(Diapers_main!#REF!="","",Diapers_main!#REF!)</f>
        <v>#REF!</v>
      </c>
      <c r="E43" s="173" t="e">
        <f>IF(Diapers_main!#REF!="","",Diapers_main!#REF!)</f>
        <v>#REF!</v>
      </c>
      <c r="G43" s="175">
        <v>0.75</v>
      </c>
      <c r="H43" s="271">
        <v>0.3</v>
      </c>
      <c r="I43" s="271">
        <v>0.72</v>
      </c>
      <c r="J43" s="271">
        <v>1.77</v>
      </c>
    </row>
    <row r="44" spans="1:26" hidden="1" x14ac:dyDescent="0.2">
      <c r="A44" s="148" t="e">
        <f>IF(Diapers_main!#REF!="","",Diapers_main!#REF!)</f>
        <v>#REF!</v>
      </c>
      <c r="B44" s="149" t="e">
        <f>IF(Diapers_main!#REF!="","",Diapers_main!#REF!)</f>
        <v>#REF!</v>
      </c>
      <c r="C44" s="173" t="e">
        <f>IF(Diapers_main!#REF!="","",Diapers_main!#REF!)</f>
        <v>#REF!</v>
      </c>
      <c r="D44" s="173" t="e">
        <f>IF(Diapers_main!#REF!="","",Diapers_main!#REF!)</f>
        <v>#REF!</v>
      </c>
      <c r="E44" s="173" t="e">
        <f>IF(Diapers_main!#REF!="","",Diapers_main!#REF!)</f>
        <v>#REF!</v>
      </c>
      <c r="G44" s="173"/>
      <c r="H44" s="173"/>
      <c r="I44" s="173"/>
      <c r="J44" s="173"/>
      <c r="L44" s="20" t="s">
        <v>243</v>
      </c>
      <c r="M44" s="21"/>
      <c r="N44" s="118" t="s">
        <v>186</v>
      </c>
      <c r="O44" s="119"/>
      <c r="P44" s="119"/>
      <c r="Q44" s="119"/>
      <c r="R44" s="119"/>
      <c r="S44" s="119" t="s">
        <v>308</v>
      </c>
      <c r="T44" s="120" t="s">
        <v>187</v>
      </c>
      <c r="U44" s="121" t="s">
        <v>188</v>
      </c>
      <c r="V44" s="121"/>
      <c r="W44" s="368" t="s">
        <v>189</v>
      </c>
      <c r="X44" s="368"/>
    </row>
    <row r="45" spans="1:26" ht="16" hidden="1" x14ac:dyDescent="0.2">
      <c r="A45" s="148" t="e">
        <f>IF(Diapers_main!#REF!="","",Diapers_main!#REF!)</f>
        <v>#REF!</v>
      </c>
      <c r="B45" s="149" t="e">
        <f>IF(Diapers_main!#REF!="","",Diapers_main!#REF!)</f>
        <v>#REF!</v>
      </c>
      <c r="C45" s="173" t="e">
        <f>IF(Diapers_main!#REF!="","",Diapers_main!#REF!)</f>
        <v>#REF!</v>
      </c>
      <c r="D45" s="173" t="e">
        <f>IF(Diapers_main!#REF!="","",Diapers_main!#REF!)</f>
        <v>#REF!</v>
      </c>
      <c r="E45" s="173" t="e">
        <f>IF(Diapers_main!#REF!="","",Diapers_main!#REF!)</f>
        <v>#REF!</v>
      </c>
      <c r="G45" s="173"/>
      <c r="H45" s="173"/>
      <c r="I45" s="173"/>
      <c r="J45" s="173"/>
      <c r="L45" s="21"/>
      <c r="M45" s="21"/>
      <c r="N45" s="119" t="str">
        <f>L46</f>
        <v>milk</v>
      </c>
      <c r="O45" s="119" t="str">
        <f>L47</f>
        <v>goats</v>
      </c>
      <c r="P45" s="119" t="str">
        <f>L48</f>
        <v>manure</v>
      </c>
      <c r="Q45" s="119" t="str">
        <f>L49</f>
        <v>cheeseM</v>
      </c>
      <c r="R45" s="119" t="str">
        <f>L50</f>
        <v>serum</v>
      </c>
      <c r="S45" s="119"/>
      <c r="T45" s="120" t="s">
        <v>190</v>
      </c>
      <c r="U45" s="125" t="s">
        <v>191</v>
      </c>
      <c r="V45" s="125" t="s">
        <v>192</v>
      </c>
      <c r="W45" s="127" t="s">
        <v>193</v>
      </c>
      <c r="X45" s="127" t="s">
        <v>194</v>
      </c>
    </row>
    <row r="46" spans="1:26" hidden="1" x14ac:dyDescent="0.2">
      <c r="A46" s="148" t="e">
        <f>IF(Diapers_main!#REF!="","",Diapers_main!#REF!)</f>
        <v>#REF!</v>
      </c>
      <c r="B46" s="149" t="e">
        <f>IF(Diapers_main!#REF!="","",Diapers_main!#REF!)</f>
        <v>#REF!</v>
      </c>
      <c r="C46" s="173" t="e">
        <f>IF(Diapers_main!#REF!="","",Diapers_main!#REF!)</f>
        <v>#REF!</v>
      </c>
      <c r="D46" s="173" t="e">
        <f>IF(Diapers_main!#REF!="","",Diapers_main!#REF!)</f>
        <v>#REF!</v>
      </c>
      <c r="E46" s="173" t="e">
        <f>IF(Diapers_main!#REF!="","",Diapers_main!#REF!)</f>
        <v>#REF!</v>
      </c>
      <c r="G46" s="173"/>
      <c r="H46" s="173"/>
      <c r="I46" s="173"/>
      <c r="J46" s="173"/>
      <c r="L46" s="21" t="str">
        <f t="shared" ref="L46:L57" si="8">L6</f>
        <v>milk</v>
      </c>
      <c r="M46" s="24" t="s">
        <v>246</v>
      </c>
      <c r="N46" s="156"/>
      <c r="O46" s="156"/>
      <c r="P46" s="156"/>
      <c r="Q46" s="156">
        <f>C109</f>
        <v>0.35</v>
      </c>
      <c r="R46" s="156"/>
      <c r="S46" s="156"/>
      <c r="T46" s="130"/>
      <c r="U46" s="156"/>
      <c r="V46" s="156"/>
      <c r="W46" s="156"/>
      <c r="X46" s="156"/>
    </row>
    <row r="47" spans="1:26" hidden="1" x14ac:dyDescent="0.2">
      <c r="A47" s="148" t="e">
        <f>IF(Diapers_main!#REF!="","",Diapers_main!#REF!)</f>
        <v>#REF!</v>
      </c>
      <c r="B47" s="149" t="e">
        <f>IF(Diapers_main!#REF!="","",Diapers_main!#REF!)</f>
        <v>#REF!</v>
      </c>
      <c r="C47" s="2" t="e">
        <f>IF(Diapers_main!#REF!="","",Diapers_main!#REF!)</f>
        <v>#REF!</v>
      </c>
      <c r="D47" s="2" t="e">
        <f>IF(Diapers_main!#REF!="","",Diapers_main!#REF!)</f>
        <v>#REF!</v>
      </c>
      <c r="E47" s="2" t="e">
        <f>IF(Diapers_main!#REF!="","",Diapers_main!#REF!)</f>
        <v>#REF!</v>
      </c>
      <c r="G47" s="2"/>
      <c r="H47" s="2"/>
      <c r="I47" s="2"/>
      <c r="J47" s="2"/>
      <c r="L47" s="21" t="str">
        <f t="shared" si="8"/>
        <v>goats</v>
      </c>
      <c r="M47" s="24" t="s">
        <v>247</v>
      </c>
      <c r="N47" s="156"/>
      <c r="O47" s="156"/>
      <c r="P47" s="156"/>
      <c r="Q47" s="156"/>
      <c r="R47" s="156"/>
      <c r="S47" s="156"/>
      <c r="T47" s="159" t="e">
        <f>D129</f>
        <v>#REF!</v>
      </c>
      <c r="U47" s="156"/>
      <c r="V47" s="156"/>
      <c r="W47" s="156"/>
      <c r="X47" s="156"/>
    </row>
    <row r="48" spans="1:26" hidden="1" x14ac:dyDescent="0.2">
      <c r="A48" t="e">
        <f>IF(Diapers_main!#REF!="","",Diapers_main!#REF!)</f>
        <v>#REF!</v>
      </c>
      <c r="B48" s="3" t="e">
        <f>IF(Diapers_main!#REF!="","",Diapers_main!#REF!)</f>
        <v>#REF!</v>
      </c>
      <c r="C48" t="e">
        <f>IF(Diapers_main!#REF!="","",Diapers_main!#REF!)</f>
        <v>#REF!</v>
      </c>
      <c r="D48" t="e">
        <f>IF(Diapers_main!#REF!="","",Diapers_main!#REF!)</f>
        <v>#REF!</v>
      </c>
      <c r="E48" t="e">
        <f>IF(Diapers_main!#REF!="","",Diapers_main!#REF!)</f>
        <v>#REF!</v>
      </c>
      <c r="L48" s="21" t="str">
        <f t="shared" si="8"/>
        <v>manure</v>
      </c>
      <c r="M48" s="24" t="s">
        <v>247</v>
      </c>
      <c r="N48" s="156"/>
      <c r="O48" s="156"/>
      <c r="P48" s="156"/>
      <c r="Q48" s="156"/>
      <c r="R48" s="156"/>
      <c r="S48" s="156"/>
      <c r="T48" s="159"/>
      <c r="U48" s="156"/>
      <c r="V48" s="156"/>
      <c r="W48" s="156" t="e">
        <f>D118</f>
        <v>#REF!</v>
      </c>
      <c r="X48" s="156"/>
    </row>
    <row r="49" spans="1:24" hidden="1" x14ac:dyDescent="0.2">
      <c r="A49" s="171" t="e">
        <f>IF(Diapers_main!#REF!="","",Diapers_main!#REF!)</f>
        <v>#REF!</v>
      </c>
      <c r="B49" s="172" t="e">
        <f>IF(Diapers_main!#REF!="","",Diapers_main!#REF!)</f>
        <v>#REF!</v>
      </c>
      <c r="C49" t="e">
        <f>IF(Diapers_main!#REF!="","",Diapers_main!#REF!)</f>
        <v>#REF!</v>
      </c>
      <c r="D49" t="e">
        <f>IF(Diapers_main!#REF!="","",Diapers_main!#REF!)</f>
        <v>#REF!</v>
      </c>
      <c r="E49" t="e">
        <f>IF(Diapers_main!#REF!="","",Diapers_main!#REF!)</f>
        <v>#REF!</v>
      </c>
      <c r="L49" s="21" t="str">
        <f t="shared" si="8"/>
        <v>cheeseM</v>
      </c>
      <c r="M49" s="24" t="s">
        <v>247</v>
      </c>
      <c r="N49" s="156"/>
      <c r="O49" s="156"/>
      <c r="P49" s="156"/>
      <c r="Q49" s="156"/>
      <c r="R49" s="156" t="e">
        <f>D226</f>
        <v>#REF!</v>
      </c>
      <c r="S49" s="156"/>
      <c r="T49" s="159"/>
      <c r="U49" s="156" t="e">
        <f>#REF!</f>
        <v>#REF!</v>
      </c>
      <c r="V49" s="265" t="e">
        <f>#REF!</f>
        <v>#REF!</v>
      </c>
      <c r="W49" s="156" t="e">
        <f>D212</f>
        <v>#REF!</v>
      </c>
      <c r="X49" s="156" t="e">
        <f>D213</f>
        <v>#REF!</v>
      </c>
    </row>
    <row r="50" spans="1:24" hidden="1" x14ac:dyDescent="0.2">
      <c r="A50" s="148" t="e">
        <f>IF(Diapers_main!#REF!="","",Diapers_main!#REF!)</f>
        <v>#REF!</v>
      </c>
      <c r="B50" s="149" t="e">
        <f>IF(Diapers_main!#REF!="","",Diapers_main!#REF!)</f>
        <v>#REF!</v>
      </c>
      <c r="C50" s="148" t="e">
        <f>IF(Diapers_main!#REF!="","",Diapers_main!#REF!)</f>
        <v>#REF!</v>
      </c>
      <c r="D50" s="148" t="e">
        <f>IF(Diapers_main!#REF!="","",Diapers_main!#REF!)</f>
        <v>#REF!</v>
      </c>
      <c r="E50" s="148" t="e">
        <f>IF(Diapers_main!#REF!="","",Diapers_main!#REF!)</f>
        <v>#REF!</v>
      </c>
      <c r="G50" s="148"/>
      <c r="H50" s="148"/>
      <c r="I50" s="148"/>
      <c r="J50" s="148"/>
      <c r="L50" s="21" t="str">
        <f t="shared" si="8"/>
        <v>serum</v>
      </c>
      <c r="M50" s="24" t="s">
        <v>247</v>
      </c>
      <c r="N50" s="156"/>
      <c r="O50" s="156"/>
      <c r="P50" s="156"/>
      <c r="Q50" s="156"/>
      <c r="R50" s="156"/>
      <c r="S50" s="156"/>
      <c r="T50" s="159"/>
      <c r="U50" s="156"/>
      <c r="V50" s="265" t="e">
        <f>#REF!</f>
        <v>#REF!</v>
      </c>
      <c r="W50" s="156"/>
      <c r="X50" s="156"/>
    </row>
    <row r="51" spans="1:24" hidden="1" x14ac:dyDescent="0.2">
      <c r="A51" s="148" t="e">
        <f>IF(Diapers_main!#REF!="","",Diapers_main!#REF!)</f>
        <v>#REF!</v>
      </c>
      <c r="B51" s="149" t="e">
        <f>IF(Diapers_main!#REF!="","",Diapers_main!#REF!)</f>
        <v>#REF!</v>
      </c>
      <c r="C51" s="148" t="e">
        <f>IF(Diapers_main!#REF!="","",Diapers_main!#REF!)</f>
        <v>#REF!</v>
      </c>
      <c r="D51" s="148" t="e">
        <f>IF(Diapers_main!#REF!="","",Diapers_main!#REF!)</f>
        <v>#REF!</v>
      </c>
      <c r="E51" s="148" t="e">
        <f>IF(Diapers_main!#REF!="","",Diapers_main!#REF!)</f>
        <v>#REF!</v>
      </c>
      <c r="G51" s="148"/>
      <c r="H51" s="148"/>
      <c r="I51" s="148"/>
      <c r="J51" s="148"/>
      <c r="L51" s="21" t="str">
        <f t="shared" si="8"/>
        <v>mushroom</v>
      </c>
      <c r="M51" s="24" t="s">
        <v>247</v>
      </c>
      <c r="N51" s="156"/>
      <c r="O51" s="156"/>
      <c r="P51" s="156"/>
      <c r="Q51" s="156"/>
      <c r="R51" s="156"/>
      <c r="S51" s="156"/>
      <c r="T51" s="159"/>
      <c r="U51" s="156"/>
      <c r="V51" s="156"/>
      <c r="W51" s="156"/>
      <c r="X51" s="156"/>
    </row>
    <row r="52" spans="1:24" hidden="1" x14ac:dyDescent="0.2">
      <c r="A52" s="148" t="e">
        <f>IF(Diapers_main!#REF!="","",Diapers_main!#REF!)</f>
        <v>#REF!</v>
      </c>
      <c r="B52" s="149" t="e">
        <f>IF(Diapers_main!#REF!="","",Diapers_main!#REF!)</f>
        <v>#REF!</v>
      </c>
      <c r="C52" s="148" t="e">
        <f>IF(Diapers_main!#REF!="","",Diapers_main!#REF!)</f>
        <v>#REF!</v>
      </c>
      <c r="D52" s="148" t="e">
        <f>IF(Diapers_main!#REF!="","",Diapers_main!#REF!)</f>
        <v>#REF!</v>
      </c>
      <c r="E52" s="148" t="e">
        <f>IF(Diapers_main!#REF!="","",Diapers_main!#REF!)</f>
        <v>#REF!</v>
      </c>
      <c r="G52" s="148"/>
      <c r="H52" s="148"/>
      <c r="I52" s="148"/>
      <c r="J52" s="148"/>
      <c r="L52" s="134" t="str">
        <f t="shared" si="8"/>
        <v>Primary inputs</v>
      </c>
      <c r="M52" s="24"/>
      <c r="N52" s="134"/>
      <c r="O52" s="134"/>
      <c r="P52" s="134"/>
      <c r="Q52" s="134"/>
      <c r="R52" s="134"/>
      <c r="S52" s="134"/>
      <c r="T52" s="134"/>
      <c r="U52" s="134"/>
      <c r="V52" s="134"/>
      <c r="W52" s="134"/>
      <c r="X52" s="134"/>
    </row>
    <row r="53" spans="1:24" hidden="1" x14ac:dyDescent="0.2">
      <c r="A53" s="148" t="e">
        <f>IF(Diapers_main!#REF!="","",Diapers_main!#REF!)</f>
        <v>#REF!</v>
      </c>
      <c r="B53" s="149" t="e">
        <f>IF(Diapers_main!#REF!="","",Diapers_main!#REF!)</f>
        <v>#REF!</v>
      </c>
      <c r="C53" s="148" t="e">
        <f>IF(Diapers_main!#REF!="","",Diapers_main!#REF!)</f>
        <v>#REF!</v>
      </c>
      <c r="D53" s="148" t="e">
        <f>IF(Diapers_main!#REF!="","",Diapers_main!#REF!)</f>
        <v>#REF!</v>
      </c>
      <c r="E53" s="148" t="e">
        <f>IF(Diapers_main!#REF!="","",Diapers_main!#REF!)</f>
        <v>#REF!</v>
      </c>
      <c r="G53" s="148"/>
      <c r="H53" s="148"/>
      <c r="I53" s="148"/>
      <c r="J53" s="148"/>
      <c r="L53" s="21" t="str">
        <f t="shared" si="8"/>
        <v>Milk</v>
      </c>
      <c r="M53" s="24" t="s">
        <v>246</v>
      </c>
      <c r="N53" s="156" t="e">
        <f>D109</f>
        <v>#REF!</v>
      </c>
      <c r="O53" s="156"/>
      <c r="P53" s="156"/>
      <c r="Q53" s="156"/>
      <c r="R53" s="156"/>
      <c r="S53" s="156"/>
      <c r="T53" s="159"/>
      <c r="U53" s="156"/>
      <c r="V53" s="156"/>
      <c r="W53" s="156"/>
      <c r="X53" s="156"/>
    </row>
    <row r="54" spans="1:24" hidden="1" x14ac:dyDescent="0.2">
      <c r="A54" s="148" t="e">
        <f>IF(Diapers_main!#REF!="","",Diapers_main!#REF!)</f>
        <v>#REF!</v>
      </c>
      <c r="B54" s="149" t="e">
        <f>IF(Diapers_main!#REF!="","",Diapers_main!#REF!)</f>
        <v>#REF!</v>
      </c>
      <c r="C54" s="148" t="e">
        <f>IF(Diapers_main!#REF!="","",Diapers_main!#REF!)</f>
        <v>#REF!</v>
      </c>
      <c r="D54" s="148" t="e">
        <f>IF(Diapers_main!#REF!="","",Diapers_main!#REF!)</f>
        <v>#REF!</v>
      </c>
      <c r="E54" s="148" t="e">
        <f>IF(Diapers_main!#REF!="","",Diapers_main!#REF!)</f>
        <v>#REF!</v>
      </c>
      <c r="G54" s="148"/>
      <c r="H54" s="148"/>
      <c r="I54" s="148"/>
      <c r="J54" s="148"/>
      <c r="L54" s="21" t="str">
        <f t="shared" si="8"/>
        <v>Goats</v>
      </c>
      <c r="M54" s="24" t="s">
        <v>247</v>
      </c>
      <c r="N54" s="156"/>
      <c r="O54" s="156" t="e">
        <f>D129</f>
        <v>#REF!</v>
      </c>
      <c r="P54" s="156"/>
      <c r="Q54" s="156"/>
      <c r="R54" s="156"/>
      <c r="S54" s="156"/>
      <c r="T54" s="159"/>
      <c r="U54" s="156"/>
      <c r="V54" s="156"/>
      <c r="W54" s="156"/>
      <c r="X54" s="156"/>
    </row>
    <row r="55" spans="1:24" hidden="1" x14ac:dyDescent="0.2">
      <c r="A55" s="148" t="e">
        <f>IF(Diapers_main!#REF!="","",Diapers_main!#REF!)</f>
        <v>#REF!</v>
      </c>
      <c r="B55" s="149" t="e">
        <f>IF(Diapers_main!#REF!="","",Diapers_main!#REF!)</f>
        <v>#REF!</v>
      </c>
      <c r="C55" s="148" t="e">
        <f>IF(Diapers_main!#REF!="","",Diapers_main!#REF!)</f>
        <v>#REF!</v>
      </c>
      <c r="D55" s="148" t="e">
        <f>IF(Diapers_main!#REF!="","",Diapers_main!#REF!)</f>
        <v>#REF!</v>
      </c>
      <c r="E55" s="148" t="e">
        <f>IF(Diapers_main!#REF!="","",Diapers_main!#REF!)</f>
        <v>#REF!</v>
      </c>
      <c r="G55" s="148"/>
      <c r="H55" s="148"/>
      <c r="I55" s="148"/>
      <c r="J55" s="148"/>
      <c r="L55" s="21" t="str">
        <f t="shared" si="8"/>
        <v>PineLives</v>
      </c>
      <c r="M55" s="24" t="s">
        <v>247</v>
      </c>
      <c r="N55" s="156"/>
      <c r="O55" s="156"/>
      <c r="P55" s="156"/>
      <c r="Q55" s="156"/>
      <c r="R55" s="156"/>
      <c r="S55" s="156"/>
      <c r="T55" s="159"/>
      <c r="U55" s="156"/>
      <c r="V55" s="156"/>
      <c r="W55" s="156"/>
      <c r="X55" s="156"/>
    </row>
    <row r="56" spans="1:24" hidden="1" x14ac:dyDescent="0.2">
      <c r="A56" s="148" t="e">
        <f>IF(Diapers_main!#REF!="","",Diapers_main!#REF!)</f>
        <v>#REF!</v>
      </c>
      <c r="B56" s="149" t="e">
        <f>IF(Diapers_main!#REF!="","",Diapers_main!#REF!)</f>
        <v>#REF!</v>
      </c>
      <c r="C56" s="148" t="e">
        <f>IF(Diapers_main!#REF!="","",Diapers_main!#REF!)</f>
        <v>#REF!</v>
      </c>
      <c r="D56" s="148" t="e">
        <f>IF(Diapers_main!#REF!="","",Diapers_main!#REF!)</f>
        <v>#REF!</v>
      </c>
      <c r="E56" s="148" t="e">
        <f>IF(Diapers_main!#REF!="","",Diapers_main!#REF!)</f>
        <v>#REF!</v>
      </c>
      <c r="G56" s="148"/>
      <c r="H56" s="148"/>
      <c r="I56" s="148"/>
      <c r="J56" s="148"/>
      <c r="L56" s="21" t="str">
        <f t="shared" si="8"/>
        <v>Manure</v>
      </c>
      <c r="M56" s="24" t="s">
        <v>247</v>
      </c>
      <c r="N56" s="156"/>
      <c r="O56" s="156"/>
      <c r="P56" s="156">
        <v>0</v>
      </c>
      <c r="Q56" s="156"/>
      <c r="R56" s="156"/>
      <c r="S56" s="156"/>
      <c r="T56" s="159"/>
      <c r="U56" s="156"/>
      <c r="V56" s="156"/>
      <c r="W56" s="156"/>
      <c r="X56" s="156"/>
    </row>
    <row r="57" spans="1:24" hidden="1" x14ac:dyDescent="0.2">
      <c r="A57" s="148" t="e">
        <f>IF(Diapers_main!#REF!="","",Diapers_main!#REF!)</f>
        <v>#REF!</v>
      </c>
      <c r="B57" s="149" t="e">
        <f>IF(Diapers_main!#REF!="","",Diapers_main!#REF!)</f>
        <v>#REF!</v>
      </c>
      <c r="C57" s="176" t="e">
        <f>IF(Diapers_main!#REF!="","",Diapers_main!#REF!)</f>
        <v>#REF!</v>
      </c>
      <c r="D57" s="176" t="e">
        <f>IF(Diapers_main!#REF!="","",Diapers_main!#REF!)</f>
        <v>#REF!</v>
      </c>
      <c r="E57" s="176" t="e">
        <f>IF(Diapers_main!#REF!="","",Diapers_main!#REF!)</f>
        <v>#REF!</v>
      </c>
      <c r="G57" s="176"/>
      <c r="H57" s="176"/>
      <c r="I57" s="176"/>
      <c r="J57" s="176"/>
      <c r="L57" s="21" t="str">
        <f t="shared" si="8"/>
        <v>Water</v>
      </c>
      <c r="M57" s="24" t="s">
        <v>246</v>
      </c>
      <c r="N57" s="156"/>
      <c r="O57" s="156"/>
      <c r="P57" s="156"/>
      <c r="Q57" s="156" t="e">
        <f>D30</f>
        <v>#REF!</v>
      </c>
      <c r="R57" s="156"/>
      <c r="S57" s="156"/>
      <c r="T57" s="269"/>
      <c r="U57" s="156"/>
      <c r="V57" s="156"/>
      <c r="W57" s="156"/>
      <c r="X57" s="156"/>
    </row>
    <row r="58" spans="1:24" hidden="1" x14ac:dyDescent="0.2">
      <c r="A58" t="e">
        <f>IF(Diapers_main!#REF!="","",Diapers_main!#REF!)</f>
        <v>#REF!</v>
      </c>
      <c r="B58" s="3" t="e">
        <f>IF(Diapers_main!#REF!="","",Diapers_main!#REF!)</f>
        <v>#REF!</v>
      </c>
      <c r="C58" t="e">
        <f>IF(Diapers_main!#REF!="","",Diapers_main!#REF!)</f>
        <v>#REF!</v>
      </c>
      <c r="D58" t="e">
        <f>IF(Diapers_main!#REF!="","",Diapers_main!#REF!)</f>
        <v>#REF!</v>
      </c>
      <c r="E58" t="e">
        <f>IF(Diapers_main!#REF!="","",Diapers_main!#REF!)</f>
        <v>#REF!</v>
      </c>
    </row>
    <row r="59" spans="1:24" hidden="1" x14ac:dyDescent="0.2">
      <c r="A59" s="171" t="e">
        <f>IF(Diapers_main!#REF!="","",Diapers_main!#REF!)</f>
        <v>#REF!</v>
      </c>
      <c r="B59" s="3" t="e">
        <f>IF(Diapers_main!#REF!="","",Diapers_main!#REF!)</f>
        <v>#REF!</v>
      </c>
      <c r="C59" t="e">
        <f>IF(Diapers_main!#REF!="","",Diapers_main!#REF!)</f>
        <v>#REF!</v>
      </c>
      <c r="D59" t="e">
        <f>IF(Diapers_main!#REF!="","",Diapers_main!#REF!)</f>
        <v>#REF!</v>
      </c>
      <c r="E59" t="e">
        <f>IF(Diapers_main!#REF!="","",Diapers_main!#REF!)</f>
        <v>#REF!</v>
      </c>
    </row>
    <row r="60" spans="1:24" hidden="1" x14ac:dyDescent="0.2">
      <c r="A60" s="148" t="e">
        <f>IF(Diapers_main!#REF!="","",Diapers_main!#REF!)</f>
        <v>#REF!</v>
      </c>
      <c r="B60" s="149" t="e">
        <f>IF(Diapers_main!#REF!="","",Diapers_main!#REF!)</f>
        <v>#REF!</v>
      </c>
      <c r="C60" s="114" t="e">
        <f>IF(Diapers_main!#REF!="","",Diapers_main!#REF!)</f>
        <v>#REF!</v>
      </c>
      <c r="D60" s="114" t="e">
        <f>IF(Diapers_main!#REF!="","",Diapers_main!#REF!)</f>
        <v>#REF!</v>
      </c>
      <c r="E60" s="114" t="e">
        <f>IF(Diapers_main!#REF!="","",Diapers_main!#REF!)</f>
        <v>#REF!</v>
      </c>
      <c r="G60" s="114"/>
      <c r="H60" s="114"/>
      <c r="I60" s="114"/>
      <c r="J60" s="114"/>
    </row>
    <row r="61" spans="1:24" hidden="1" x14ac:dyDescent="0.2">
      <c r="A61" s="148" t="e">
        <f>IF(Diapers_main!#REF!="","",Diapers_main!#REF!)</f>
        <v>#REF!</v>
      </c>
      <c r="B61" s="149" t="e">
        <f>IF(Diapers_main!#REF!="","",Diapers_main!#REF!)</f>
        <v>#REF!</v>
      </c>
      <c r="C61" s="114" t="e">
        <f>IF(Diapers_main!#REF!="","",Diapers_main!#REF!)</f>
        <v>#REF!</v>
      </c>
      <c r="D61" s="114" t="e">
        <f>IF(Diapers_main!#REF!="","",Diapers_main!#REF!)</f>
        <v>#REF!</v>
      </c>
      <c r="E61" s="114" t="e">
        <f>IF(Diapers_main!#REF!="","",Diapers_main!#REF!)</f>
        <v>#REF!</v>
      </c>
      <c r="G61" s="114"/>
      <c r="H61" s="114"/>
      <c r="I61" s="114"/>
      <c r="J61" s="114"/>
    </row>
    <row r="62" spans="1:24" hidden="1" x14ac:dyDescent="0.2">
      <c r="A62" s="148" t="e">
        <f>IF(Diapers_main!#REF!="","",Diapers_main!#REF!)</f>
        <v>#REF!</v>
      </c>
      <c r="B62" s="149" t="e">
        <f>IF(Diapers_main!#REF!="","",Diapers_main!#REF!)</f>
        <v>#REF!</v>
      </c>
      <c r="C62" s="114" t="e">
        <f>IF(Diapers_main!#REF!="","",Diapers_main!#REF!)</f>
        <v>#REF!</v>
      </c>
      <c r="D62" s="114" t="e">
        <f>IF(Diapers_main!#REF!="","",Diapers_main!#REF!)</f>
        <v>#REF!</v>
      </c>
      <c r="E62" s="114" t="e">
        <f>IF(Diapers_main!#REF!="","",Diapers_main!#REF!)</f>
        <v>#REF!</v>
      </c>
      <c r="G62" s="114"/>
      <c r="H62" s="114"/>
      <c r="I62" s="114"/>
      <c r="J62" s="114"/>
    </row>
    <row r="63" spans="1:24" hidden="1" x14ac:dyDescent="0.2">
      <c r="A63" s="148" t="e">
        <f>IF(Diapers_main!#REF!="","",Diapers_main!#REF!)</f>
        <v>#REF!</v>
      </c>
      <c r="B63" s="149" t="e">
        <f>IF(Diapers_main!#REF!="","",Diapers_main!#REF!)</f>
        <v>#REF!</v>
      </c>
      <c r="C63" s="114" t="e">
        <f>IF(Diapers_main!#REF!="","",Diapers_main!#REF!)</f>
        <v>#REF!</v>
      </c>
      <c r="D63" s="114" t="e">
        <f>IF(Diapers_main!#REF!="","",Diapers_main!#REF!)</f>
        <v>#REF!</v>
      </c>
      <c r="E63" s="114" t="e">
        <f>IF(Diapers_main!#REF!="","",Diapers_main!#REF!)</f>
        <v>#REF!</v>
      </c>
      <c r="G63" s="114"/>
      <c r="H63" s="114"/>
      <c r="I63" s="114"/>
      <c r="J63" s="114"/>
    </row>
    <row r="64" spans="1:24" hidden="1" x14ac:dyDescent="0.2">
      <c r="A64" s="148" t="e">
        <f>IF(Diapers_main!#REF!="","",Diapers_main!#REF!)</f>
        <v>#REF!</v>
      </c>
      <c r="B64" s="149" t="e">
        <f>IF(Diapers_main!#REF!="","",Diapers_main!#REF!)</f>
        <v>#REF!</v>
      </c>
      <c r="C64" s="114" t="e">
        <f>IF(Diapers_main!#REF!="","",Diapers_main!#REF!)</f>
        <v>#REF!</v>
      </c>
      <c r="D64" s="114" t="e">
        <f>IF(Diapers_main!#REF!="","",Diapers_main!#REF!)</f>
        <v>#REF!</v>
      </c>
      <c r="E64" s="114" t="e">
        <f>IF(Diapers_main!#REF!="","",Diapers_main!#REF!)</f>
        <v>#REF!</v>
      </c>
      <c r="G64" s="114"/>
      <c r="H64" s="114"/>
      <c r="I64" s="114"/>
      <c r="J64" s="114"/>
    </row>
    <row r="65" spans="1:10" hidden="1" x14ac:dyDescent="0.2">
      <c r="A65" s="148" t="e">
        <f>IF(Diapers_main!#REF!="","",Diapers_main!#REF!)</f>
        <v>#REF!</v>
      </c>
      <c r="B65" s="149" t="e">
        <f>IF(Diapers_main!#REF!="","",Diapers_main!#REF!)</f>
        <v>#REF!</v>
      </c>
      <c r="C65" s="114" t="e">
        <f>IF(Diapers_main!#REF!="","",Diapers_main!#REF!)</f>
        <v>#REF!</v>
      </c>
      <c r="D65" s="114" t="e">
        <f>IF(Diapers_main!#REF!="","",Diapers_main!#REF!)</f>
        <v>#REF!</v>
      </c>
      <c r="E65" s="114" t="e">
        <f>IF(Diapers_main!#REF!="","",Diapers_main!#REF!)</f>
        <v>#REF!</v>
      </c>
      <c r="G65" s="114"/>
      <c r="H65" s="114"/>
      <c r="I65" s="114"/>
      <c r="J65" s="114"/>
    </row>
    <row r="66" spans="1:10" hidden="1" x14ac:dyDescent="0.2">
      <c r="A66" s="148" t="e">
        <f>IF(Diapers_main!#REF!="","",Diapers_main!#REF!)</f>
        <v>#REF!</v>
      </c>
      <c r="B66" s="149" t="e">
        <f>IF(Diapers_main!#REF!="","",Diapers_main!#REF!)</f>
        <v>#REF!</v>
      </c>
      <c r="C66" s="114" t="e">
        <f>IF(Diapers_main!#REF!="","",Diapers_main!#REF!)</f>
        <v>#REF!</v>
      </c>
      <c r="D66" s="114" t="e">
        <f>IF(Diapers_main!#REF!="","",Diapers_main!#REF!)</f>
        <v>#REF!</v>
      </c>
      <c r="E66" s="114" t="e">
        <f>IF(Diapers_main!#REF!="","",Diapers_main!#REF!)</f>
        <v>#REF!</v>
      </c>
      <c r="G66" s="114"/>
      <c r="H66" s="114"/>
      <c r="I66" s="114"/>
      <c r="J66" s="114"/>
    </row>
    <row r="67" spans="1:10" hidden="1" x14ac:dyDescent="0.2">
      <c r="A67" t="e">
        <f>IF(Diapers_main!#REF!="","",Diapers_main!#REF!)</f>
        <v>#REF!</v>
      </c>
      <c r="B67" s="3" t="e">
        <f>IF(Diapers_main!#REF!="","",Diapers_main!#REF!)</f>
        <v>#REF!</v>
      </c>
      <c r="C67" t="e">
        <f>IF(Diapers_main!#REF!="","",Diapers_main!#REF!)</f>
        <v>#REF!</v>
      </c>
      <c r="D67" t="e">
        <f>IF(Diapers_main!#REF!="","",Diapers_main!#REF!)</f>
        <v>#REF!</v>
      </c>
      <c r="E67" t="e">
        <f>IF(Diapers_main!#REF!="","",Diapers_main!#REF!)</f>
        <v>#REF!</v>
      </c>
    </row>
    <row r="68" spans="1:10" hidden="1" x14ac:dyDescent="0.2">
      <c r="A68" s="171" t="e">
        <f>IF(Diapers_main!#REF!="","",Diapers_main!#REF!)</f>
        <v>#REF!</v>
      </c>
      <c r="B68" s="3" t="e">
        <f>IF(Diapers_main!#REF!="","",Diapers_main!#REF!)</f>
        <v>#REF!</v>
      </c>
      <c r="C68" t="e">
        <f>IF(Diapers_main!#REF!="","",Diapers_main!#REF!)</f>
        <v>#REF!</v>
      </c>
      <c r="D68" t="e">
        <f>IF(Diapers_main!#REF!="","",Diapers_main!#REF!)</f>
        <v>#REF!</v>
      </c>
      <c r="E68" t="e">
        <f>IF(Diapers_main!#REF!="","",Diapers_main!#REF!)</f>
        <v>#REF!</v>
      </c>
    </row>
    <row r="69" spans="1:10" hidden="1" x14ac:dyDescent="0.2">
      <c r="A69" s="148" t="str">
        <f>IF(Diapers_main!A131="","",Diapers_main!A131)</f>
        <v/>
      </c>
      <c r="B69" s="149" t="str">
        <f>IF(Diapers_main!B131="","",Diapers_main!B131)</f>
        <v/>
      </c>
      <c r="C69" s="176" t="str">
        <f>IF(Diapers_main!C131="","",Diapers_main!C131)</f>
        <v/>
      </c>
      <c r="D69" s="176" t="e">
        <f>IF(Diapers_main!#REF!="","",Diapers_main!#REF!)</f>
        <v>#REF!</v>
      </c>
      <c r="E69" s="176" t="e">
        <f>IF(Diapers_main!#REF!="","",Diapers_main!#REF!)</f>
        <v>#REF!</v>
      </c>
      <c r="G69" s="176"/>
      <c r="H69" s="176"/>
      <c r="I69" s="176"/>
      <c r="J69" s="176"/>
    </row>
    <row r="70" spans="1:10" hidden="1" x14ac:dyDescent="0.2">
      <c r="A70" s="148" t="e">
        <f>IF(Diapers_main!#REF!="","",Diapers_main!#REF!)</f>
        <v>#REF!</v>
      </c>
      <c r="B70" s="149" t="e">
        <f>IF(Diapers_main!#REF!="","",Diapers_main!#REF!)</f>
        <v>#REF!</v>
      </c>
      <c r="C70" s="176" t="e">
        <f>IF(Diapers_main!#REF!="","",Diapers_main!#REF!)</f>
        <v>#REF!</v>
      </c>
      <c r="D70" s="176" t="e">
        <f>IF(Diapers_main!#REF!="","",Diapers_main!#REF!)</f>
        <v>#REF!</v>
      </c>
      <c r="E70" s="176" t="e">
        <f>IF(Diapers_main!#REF!="","",Diapers_main!#REF!)</f>
        <v>#REF!</v>
      </c>
      <c r="G70" s="176"/>
      <c r="H70" s="176"/>
      <c r="I70" s="176"/>
      <c r="J70" s="176"/>
    </row>
    <row r="71" spans="1:10" hidden="1" x14ac:dyDescent="0.2">
      <c r="A71" s="148" t="e">
        <f>IF(Diapers_main!#REF!="","",Diapers_main!#REF!)</f>
        <v>#REF!</v>
      </c>
      <c r="B71" s="149" t="e">
        <f>IF(Diapers_main!#REF!="","",Diapers_main!#REF!)</f>
        <v>#REF!</v>
      </c>
      <c r="C71" s="176" t="e">
        <f>IF(Diapers_main!#REF!="","",Diapers_main!#REF!)</f>
        <v>#REF!</v>
      </c>
      <c r="D71" s="176" t="e">
        <f>IF(Diapers_main!#REF!="","",Diapers_main!#REF!)</f>
        <v>#REF!</v>
      </c>
      <c r="E71" s="176" t="e">
        <f>IF(Diapers_main!#REF!="","",Diapers_main!#REF!)</f>
        <v>#REF!</v>
      </c>
      <c r="G71" s="176"/>
      <c r="H71" s="176"/>
      <c r="I71" s="176"/>
      <c r="J71" s="176"/>
    </row>
    <row r="72" spans="1:10" hidden="1" x14ac:dyDescent="0.2">
      <c r="A72" s="148" t="e">
        <f>IF(Diapers_main!#REF!="","",Diapers_main!#REF!)</f>
        <v>#REF!</v>
      </c>
      <c r="B72" s="149" t="e">
        <f>IF(Diapers_main!#REF!="","",Diapers_main!#REF!)</f>
        <v>#REF!</v>
      </c>
      <c r="C72" s="176" t="e">
        <f>IF(Diapers_main!#REF!="","",Diapers_main!#REF!)</f>
        <v>#REF!</v>
      </c>
      <c r="D72" s="176" t="e">
        <f>IF(Diapers_main!#REF!="","",Diapers_main!#REF!)</f>
        <v>#REF!</v>
      </c>
      <c r="E72" s="176" t="e">
        <f>IF(Diapers_main!#REF!="","",Diapers_main!#REF!)</f>
        <v>#REF!</v>
      </c>
      <c r="G72" s="176"/>
      <c r="H72" s="176"/>
      <c r="I72" s="176"/>
      <c r="J72" s="176"/>
    </row>
    <row r="73" spans="1:10" hidden="1" x14ac:dyDescent="0.2">
      <c r="A73" s="148" t="e">
        <f>IF(Diapers_main!#REF!="","",Diapers_main!#REF!)</f>
        <v>#REF!</v>
      </c>
      <c r="B73" s="149" t="e">
        <f>IF(Diapers_main!#REF!="","",Diapers_main!#REF!)</f>
        <v>#REF!</v>
      </c>
      <c r="C73" s="176" t="e">
        <f>IF(Diapers_main!#REF!="","",Diapers_main!#REF!)</f>
        <v>#REF!</v>
      </c>
      <c r="D73" s="176" t="e">
        <f>IF(Diapers_main!#REF!="","",Diapers_main!#REF!)</f>
        <v>#REF!</v>
      </c>
      <c r="E73" s="176" t="e">
        <f>IF(Diapers_main!#REF!="","",Diapers_main!#REF!)</f>
        <v>#REF!</v>
      </c>
      <c r="G73" s="176"/>
      <c r="H73" s="176"/>
      <c r="I73" s="176"/>
      <c r="J73" s="176"/>
    </row>
    <row r="74" spans="1:10" hidden="1" x14ac:dyDescent="0.2">
      <c r="A74" s="148" t="e">
        <f>IF(Diapers_main!#REF!="","",Diapers_main!#REF!)</f>
        <v>#REF!</v>
      </c>
      <c r="B74" s="149" t="e">
        <f>IF(Diapers_main!#REF!="","",Diapers_main!#REF!)</f>
        <v>#REF!</v>
      </c>
      <c r="C74" s="176" t="e">
        <f>IF(Diapers_main!#REF!="","",Diapers_main!#REF!)</f>
        <v>#REF!</v>
      </c>
      <c r="D74" s="176" t="e">
        <f>IF(Diapers_main!#REF!="","",Diapers_main!#REF!)</f>
        <v>#REF!</v>
      </c>
      <c r="E74" s="176" t="e">
        <f>IF(Diapers_main!#REF!="","",Diapers_main!#REF!)</f>
        <v>#REF!</v>
      </c>
      <c r="G74" s="176"/>
      <c r="H74" s="176"/>
      <c r="I74" s="176"/>
      <c r="J74" s="176"/>
    </row>
    <row r="75" spans="1:10" hidden="1" x14ac:dyDescent="0.2">
      <c r="A75" s="148" t="e">
        <f>IF(Diapers_main!#REF!="","",Diapers_main!#REF!)</f>
        <v>#REF!</v>
      </c>
      <c r="B75" s="149" t="e">
        <f>IF(Diapers_main!#REF!="","",Diapers_main!#REF!)</f>
        <v>#REF!</v>
      </c>
      <c r="C75" s="176" t="e">
        <f>IF(Diapers_main!#REF!="","",Diapers_main!#REF!)</f>
        <v>#REF!</v>
      </c>
      <c r="D75" s="176" t="e">
        <f>IF(Diapers_main!#REF!="","",Diapers_main!#REF!)</f>
        <v>#REF!</v>
      </c>
      <c r="E75" s="176" t="e">
        <f>IF(Diapers_main!#REF!="","",Diapers_main!#REF!)</f>
        <v>#REF!</v>
      </c>
      <c r="G75" s="176"/>
      <c r="H75" s="176"/>
      <c r="I75" s="176"/>
      <c r="J75" s="176"/>
    </row>
    <row r="76" spans="1:10" hidden="1" x14ac:dyDescent="0.2">
      <c r="A76" s="148" t="e">
        <f>IF(Diapers_main!#REF!="","",Diapers_main!#REF!)</f>
        <v>#REF!</v>
      </c>
      <c r="B76" s="149" t="e">
        <f>IF(Diapers_main!#REF!="","",Diapers_main!#REF!)</f>
        <v>#REF!</v>
      </c>
      <c r="C76" s="176" t="e">
        <f>IF(Diapers_main!#REF!="","",Diapers_main!#REF!)</f>
        <v>#REF!</v>
      </c>
      <c r="D76" s="176" t="e">
        <f>IF(Diapers_main!#REF!="","",Diapers_main!#REF!)</f>
        <v>#REF!</v>
      </c>
      <c r="E76" s="176" t="e">
        <f>IF(Diapers_main!#REF!="","",Diapers_main!#REF!)</f>
        <v>#REF!</v>
      </c>
      <c r="G76" s="176"/>
      <c r="H76" s="176"/>
      <c r="I76" s="176"/>
      <c r="J76" s="176"/>
    </row>
    <row r="77" spans="1:10" hidden="1" x14ac:dyDescent="0.2">
      <c r="A77" t="e">
        <f>IF(Diapers_main!#REF!="","",Diapers_main!#REF!)</f>
        <v>#REF!</v>
      </c>
      <c r="B77" s="3" t="e">
        <f>IF(Diapers_main!#REF!="","",Diapers_main!#REF!)</f>
        <v>#REF!</v>
      </c>
      <c r="C77" t="e">
        <f>IF(Diapers_main!#REF!="","",Diapers_main!#REF!)</f>
        <v>#REF!</v>
      </c>
      <c r="D77" t="e">
        <f>IF(Diapers_main!#REF!="","",Diapers_main!#REF!)</f>
        <v>#REF!</v>
      </c>
      <c r="E77" t="e">
        <f>IF(Diapers_main!#REF!="","",Diapers_main!#REF!)</f>
        <v>#REF!</v>
      </c>
    </row>
    <row r="78" spans="1:10" hidden="1" x14ac:dyDescent="0.2">
      <c r="A78" s="89" t="str">
        <f>IF(Diapers_main!A79="","",Diapers_main!A79)</f>
        <v>energy - total price</v>
      </c>
      <c r="B78" s="3" t="str">
        <f>IF(Diapers_main!B79="","",Diapers_main!B79)</f>
        <v>€</v>
      </c>
      <c r="C78">
        <f>IF(Diapers_main!C79="","",Diapers_main!C79)</f>
        <v>284.44439971555562</v>
      </c>
      <c r="D78" t="e">
        <f>IF(Diapers_main!#REF!="","",Diapers_main!#REF!)</f>
        <v>#REF!</v>
      </c>
      <c r="E78" t="e">
        <f>IF(Diapers_main!#REF!="","",Diapers_main!#REF!)</f>
        <v>#REF!</v>
      </c>
    </row>
    <row r="79" spans="1:10" hidden="1" x14ac:dyDescent="0.2">
      <c r="A79" t="str">
        <f>IF(Diapers_main!A115="","",Diapers_main!A115)</f>
        <v xml:space="preserve">      Marketing</v>
      </c>
      <c r="B79" s="3" t="str">
        <f>IF(Diapers_main!B115="","",Diapers_main!B115)</f>
        <v/>
      </c>
      <c r="C79" t="str">
        <f>IF(Diapers_main!C115="","",Diapers_main!C115)</f>
        <v/>
      </c>
      <c r="D79" t="e">
        <f>IF(Diapers_main!#REF!="","",Diapers_main!#REF!)</f>
        <v>#REF!</v>
      </c>
      <c r="E79" t="e">
        <f>IF(Diapers_main!#REF!="","",Diapers_main!#REF!)</f>
        <v>#REF!</v>
      </c>
    </row>
    <row r="80" spans="1:10" hidden="1" x14ac:dyDescent="0.2">
      <c r="A80" s="73" t="str">
        <f>IF(Diapers_main!A90="","",Diapers_main!A90)</f>
        <v>monthly overhead/1000 diapers</v>
      </c>
      <c r="B80" s="74" t="str">
        <f>IF(Diapers_main!B90="","",Diapers_main!B90)</f>
        <v>€/1000 d</v>
      </c>
      <c r="C80" s="114">
        <f>IF(Diapers_main!C90="","",Diapers_main!C90)</f>
        <v>2</v>
      </c>
      <c r="D80" s="114" t="e">
        <f>IF(Diapers_main!#REF!="","",Diapers_main!#REF!)</f>
        <v>#REF!</v>
      </c>
      <c r="E80" s="114" t="e">
        <f>IF(Diapers_main!#REF!="","",Diapers_main!#REF!)</f>
        <v>#REF!</v>
      </c>
      <c r="G80" s="114"/>
      <c r="H80" s="114"/>
      <c r="I80" s="114"/>
      <c r="J80" s="114"/>
    </row>
    <row r="81" spans="1:10" hidden="1" x14ac:dyDescent="0.2">
      <c r="A81" s="73" t="str">
        <f>IF(Diapers_main!A91="","",Diapers_main!A91)</f>
        <v>Total overhead</v>
      </c>
      <c r="B81" s="74" t="str">
        <f>IF(Diapers_main!B91="","",Diapers_main!B91)</f>
        <v>€</v>
      </c>
      <c r="C81" s="73">
        <f>IF(Diapers_main!C91="","",Diapers_main!C91)</f>
        <v>39.999999960000004</v>
      </c>
      <c r="D81" s="73" t="e">
        <f>IF(Diapers_main!#REF!="","",Diapers_main!#REF!)</f>
        <v>#REF!</v>
      </c>
      <c r="E81" s="73" t="e">
        <f>IF(Diapers_main!#REF!="","",Diapers_main!#REF!)</f>
        <v>#REF!</v>
      </c>
      <c r="G81" s="73"/>
      <c r="H81" s="73"/>
      <c r="I81" s="73"/>
      <c r="J81" s="73"/>
    </row>
    <row r="82" spans="1:10" hidden="1" x14ac:dyDescent="0.2">
      <c r="A82" t="e">
        <f>IF(Diapers_main!#REF!="","",Diapers_main!#REF!)</f>
        <v>#REF!</v>
      </c>
      <c r="B82" s="3" t="e">
        <f>IF(Diapers_main!#REF!="","",Diapers_main!#REF!)</f>
        <v>#REF!</v>
      </c>
      <c r="C82" t="e">
        <f>IF(Diapers_main!#REF!="","",Diapers_main!#REF!)</f>
        <v>#REF!</v>
      </c>
      <c r="D82" t="e">
        <f>IF(Diapers_main!#REF!="","",Diapers_main!#REF!)</f>
        <v>#REF!</v>
      </c>
      <c r="E82" t="e">
        <f>IF(Diapers_main!#REF!="","",Diapers_main!#REF!)</f>
        <v>#REF!</v>
      </c>
    </row>
    <row r="83" spans="1:10" hidden="1" x14ac:dyDescent="0.2">
      <c r="A83" s="38" t="str">
        <f>IF(Diapers_main!A96="","",Diapers_main!A96)</f>
        <v>Fix costs</v>
      </c>
      <c r="B83" s="3" t="e">
        <f>IF(Diapers_main!#REF!="","",Diapers_main!#REF!)</f>
        <v>#REF!</v>
      </c>
      <c r="C83" t="e">
        <f>IF(Diapers_main!#REF!="","",Diapers_main!#REF!)</f>
        <v>#REF!</v>
      </c>
      <c r="D83" t="e">
        <f>IF(Diapers_main!#REF!="","",Diapers_main!#REF!)</f>
        <v>#REF!</v>
      </c>
      <c r="E83" t="e">
        <f>IF(Diapers_main!#REF!="","",Diapers_main!#REF!)</f>
        <v>#REF!</v>
      </c>
    </row>
    <row r="84" spans="1:10" hidden="1" x14ac:dyDescent="0.2">
      <c r="A84" t="e">
        <f>IF(Diapers_main!#REF!="","",Diapers_main!#REF!)</f>
        <v>#REF!</v>
      </c>
      <c r="B84" s="3" t="e">
        <f>IF(Diapers_main!#REF!="","",Diapers_main!#REF!)</f>
        <v>#REF!</v>
      </c>
      <c r="C84" t="e">
        <f>IF(Diapers_main!#REF!="","",Diapers_main!#REF!)</f>
        <v>#REF!</v>
      </c>
      <c r="D84" t="e">
        <f>IF(Diapers_main!#REF!="","",Diapers_main!#REF!)</f>
        <v>#REF!</v>
      </c>
      <c r="E84" t="e">
        <f>IF(Diapers_main!#REF!="","",Diapers_main!#REF!)</f>
        <v>#REF!</v>
      </c>
    </row>
    <row r="85" spans="1:10" hidden="1" x14ac:dyDescent="0.2">
      <c r="A85" s="53" t="e">
        <f>IF(Diapers_main!#REF!="","",Diapers_main!#REF!)</f>
        <v>#REF!</v>
      </c>
      <c r="B85" s="54" t="e">
        <f>IF(Diapers_main!#REF!="","",Diapers_main!#REF!)</f>
        <v>#REF!</v>
      </c>
      <c r="C85" s="55" t="e">
        <f>IF(Diapers_main!#REF!="","",Diapers_main!#REF!)</f>
        <v>#REF!</v>
      </c>
      <c r="D85" s="27" t="e">
        <f>IF(Diapers_main!#REF!="","",Diapers_main!#REF!)</f>
        <v>#REF!</v>
      </c>
      <c r="E85" s="27" t="e">
        <f>IF(Diapers_main!#REF!="","",Diapers_main!#REF!)</f>
        <v>#REF!</v>
      </c>
      <c r="G85" s="27"/>
      <c r="H85" s="27"/>
      <c r="I85" s="27"/>
      <c r="J85" s="27"/>
    </row>
    <row r="86" spans="1:10" hidden="1" x14ac:dyDescent="0.2">
      <c r="A86" t="str">
        <f>IF(Diapers_main!A62="","",Diapers_main!A62)</f>
        <v xml:space="preserve">      Labour</v>
      </c>
      <c r="B86" s="8" t="e">
        <f>IF(Diapers_main!#REF!="","",Diapers_main!#REF!)</f>
        <v>#REF!</v>
      </c>
      <c r="C86" s="3" t="e">
        <f>IF(Diapers_main!#REF!="","",Diapers_main!#REF!)</f>
        <v>#REF!</v>
      </c>
      <c r="D86" s="3" t="e">
        <f>IF(Diapers_main!#REF!="","",Diapers_main!#REF!)</f>
        <v>#REF!</v>
      </c>
      <c r="E86" s="3" t="e">
        <f>IF(Diapers_main!#REF!="","",Diapers_main!#REF!)</f>
        <v>#REF!</v>
      </c>
      <c r="G86" s="3"/>
      <c r="H86" s="3"/>
      <c r="I86" s="3"/>
      <c r="J86" s="3"/>
    </row>
    <row r="87" spans="1:10" hidden="1" x14ac:dyDescent="0.2">
      <c r="A87" s="52" t="e">
        <f>IF(Diapers_main!#REF!="","",Diapers_main!#REF!)</f>
        <v>#REF!</v>
      </c>
      <c r="B87" s="48" t="e">
        <f>IF(Diapers_main!#REF!="","",Diapers_main!#REF!)</f>
        <v>#REF!</v>
      </c>
      <c r="C87" s="3" t="e">
        <f>IF(Diapers_main!#REF!="","",Diapers_main!#REF!)</f>
        <v>#REF!</v>
      </c>
      <c r="D87" s="3" t="e">
        <f>IF(Diapers_main!#REF!="","",Diapers_main!#REF!)</f>
        <v>#REF!</v>
      </c>
      <c r="E87" s="3" t="e">
        <f>IF(Diapers_main!#REF!="","",Diapers_main!#REF!)</f>
        <v>#REF!</v>
      </c>
      <c r="G87" s="3"/>
      <c r="H87" s="3"/>
      <c r="I87" s="3"/>
      <c r="J87" s="3"/>
    </row>
    <row r="88" spans="1:10" hidden="1" x14ac:dyDescent="0.2">
      <c r="A88" s="52" t="str">
        <f>IF(Diapers_main!A68="","",Diapers_main!A68)</f>
        <v>labour need</v>
      </c>
      <c r="B88" s="48" t="str">
        <f>IF(Diapers_main!B68="","",Diapers_main!B68)</f>
        <v>capita</v>
      </c>
      <c r="C88" s="52">
        <f>IF(Diapers_main!C68="","",Diapers_main!C68)</f>
        <v>2</v>
      </c>
      <c r="D88" s="52" t="e">
        <f>IF(Diapers_main!#REF!="","",Diapers_main!#REF!)</f>
        <v>#REF!</v>
      </c>
      <c r="E88" s="52" t="e">
        <f>IF(Diapers_main!#REF!="","",Diapers_main!#REF!)</f>
        <v>#REF!</v>
      </c>
      <c r="G88" s="52"/>
      <c r="H88" s="52"/>
      <c r="I88" s="52"/>
      <c r="J88" s="52"/>
    </row>
    <row r="89" spans="1:10" hidden="1" x14ac:dyDescent="0.2">
      <c r="A89" s="52" t="str">
        <f>IF(Diapers_main!A66="","",Diapers_main!A66)</f>
        <v>labour, monthly salary - full</v>
      </c>
      <c r="B89" s="48" t="str">
        <f>IF(Diapers_main!B66="","",Diapers_main!B66)</f>
        <v>€/capita/month</v>
      </c>
      <c r="C89" s="2">
        <f>IF(Diapers_main!C66="","",Diapers_main!C66)</f>
        <v>3000</v>
      </c>
      <c r="D89" s="2" t="e">
        <f>IF(Diapers_main!#REF!="","",Diapers_main!#REF!)</f>
        <v>#REF!</v>
      </c>
      <c r="E89" s="2" t="e">
        <f>IF(Diapers_main!#REF!="","",Diapers_main!#REF!)</f>
        <v>#REF!</v>
      </c>
      <c r="G89" s="2"/>
      <c r="H89" s="2"/>
      <c r="I89" s="2"/>
      <c r="J89" s="2"/>
    </row>
    <row r="90" spans="1:10" hidden="1" x14ac:dyDescent="0.2">
      <c r="A90" s="52" t="str">
        <f>IF(Diapers_main!A73="","",Diapers_main!A73)</f>
        <v>labour, monthly salary - total cost</v>
      </c>
      <c r="B90" s="48" t="str">
        <f>IF(Diapers_main!B73="","",Diapers_main!B73)</f>
        <v>€</v>
      </c>
      <c r="C90" s="87">
        <f>IF(Diapers_main!C73="","",Diapers_main!C73)</f>
        <v>6600</v>
      </c>
      <c r="D90" s="87" t="e">
        <f>IF(Diapers_main!#REF!="","",Diapers_main!#REF!)</f>
        <v>#REF!</v>
      </c>
      <c r="E90" s="87" t="e">
        <f>IF(Diapers_main!#REF!="","",Diapers_main!#REF!)</f>
        <v>#REF!</v>
      </c>
      <c r="G90" s="87"/>
      <c r="H90" s="87"/>
      <c r="I90" s="87"/>
      <c r="J90" s="87"/>
    </row>
    <row r="91" spans="1:10" hidden="1" x14ac:dyDescent="0.2">
      <c r="A91" t="e">
        <f>IF(Diapers_main!#REF!="","",Diapers_main!#REF!)</f>
        <v>#REF!</v>
      </c>
      <c r="B91" s="3" t="e">
        <f>IF(Diapers_main!#REF!="","",Diapers_main!#REF!)</f>
        <v>#REF!</v>
      </c>
      <c r="C91" t="e">
        <f>IF(Diapers_main!#REF!="","",Diapers_main!#REF!)</f>
        <v>#REF!</v>
      </c>
      <c r="D91" t="e">
        <f>IF(Diapers_main!#REF!="","",Diapers_main!#REF!)</f>
        <v>#REF!</v>
      </c>
      <c r="E91" t="e">
        <f>IF(Diapers_main!#REF!="","",Diapers_main!#REF!)</f>
        <v>#REF!</v>
      </c>
    </row>
    <row r="92" spans="1:10" hidden="1" x14ac:dyDescent="0.2">
      <c r="A92" s="64" t="e">
        <f>IF(Diapers_main!#REF!="","",Diapers_main!#REF!)</f>
        <v>#REF!</v>
      </c>
      <c r="B92" s="3" t="e">
        <f>IF(Diapers_main!#REF!="","",Diapers_main!#REF!)</f>
        <v>#REF!</v>
      </c>
      <c r="C92" t="e">
        <f>IF(Diapers_main!#REF!="","",Diapers_main!#REF!)</f>
        <v>#REF!</v>
      </c>
      <c r="D92" t="e">
        <f>IF(Diapers_main!#REF!="","",Diapers_main!#REF!)</f>
        <v>#REF!</v>
      </c>
      <c r="E92" t="e">
        <f>IF(Diapers_main!#REF!="","",Diapers_main!#REF!)</f>
        <v>#REF!</v>
      </c>
    </row>
    <row r="93" spans="1:10" hidden="1" x14ac:dyDescent="0.2">
      <c r="A93" t="e">
        <f>IF(Diapers_main!#REF!="","",Diapers_main!#REF!)</f>
        <v>#REF!</v>
      </c>
      <c r="B93" s="3" t="e">
        <f>IF(Diapers_main!#REF!="","",Diapers_main!#REF!)</f>
        <v>#REF!</v>
      </c>
      <c r="C93" t="e">
        <f>IF(Diapers_main!#REF!="","",Diapers_main!#REF!)</f>
        <v>#REF!</v>
      </c>
      <c r="D93" t="e">
        <f>IF(Diapers_main!#REF!="","",Diapers_main!#REF!)</f>
        <v>#REF!</v>
      </c>
      <c r="E93" t="e">
        <f>IF(Diapers_main!#REF!="","",Diapers_main!#REF!)</f>
        <v>#REF!</v>
      </c>
    </row>
    <row r="94" spans="1:10" hidden="1" x14ac:dyDescent="0.2">
      <c r="A94" s="65" t="str">
        <f>IF(Diapers_main!A112="","",Diapers_main!A112)</f>
        <v>energy for the plant (other than machines)</v>
      </c>
      <c r="B94" s="66" t="str">
        <f>IF(Diapers_main!B112="","",Diapers_main!B112)</f>
        <v>kWh</v>
      </c>
      <c r="C94" s="114">
        <f>IF(Diapers_main!C112="","",Diapers_main!C112)</f>
        <v>500</v>
      </c>
      <c r="D94" s="114" t="e">
        <f>IF(Diapers_main!#REF!="","",Diapers_main!#REF!)</f>
        <v>#REF!</v>
      </c>
      <c r="E94" s="114" t="e">
        <f>IF(Diapers_main!#REF!="","",Diapers_main!#REF!)</f>
        <v>#REF!</v>
      </c>
      <c r="G94" s="114"/>
      <c r="H94" s="114"/>
      <c r="I94" s="114"/>
      <c r="J94" s="114"/>
    </row>
    <row r="95" spans="1:10" hidden="1" x14ac:dyDescent="0.2">
      <c r="A95" s="65" t="e">
        <f>IF(Diapers_main!#REF!="","",Diapers_main!#REF!)</f>
        <v>#REF!</v>
      </c>
      <c r="B95" s="66" t="e">
        <f>IF(Diapers_main!#REF!="","",Diapers_main!#REF!)</f>
        <v>#REF!</v>
      </c>
      <c r="C95" s="65" t="e">
        <f>IF(Diapers_main!#REF!="","",Diapers_main!#REF!)</f>
        <v>#REF!</v>
      </c>
      <c r="D95" s="65" t="e">
        <f>IF(Diapers_main!#REF!="","",Diapers_main!#REF!)</f>
        <v>#REF!</v>
      </c>
      <c r="E95" s="65" t="e">
        <f>IF(Diapers_main!#REF!="","",Diapers_main!#REF!)</f>
        <v>#REF!</v>
      </c>
      <c r="G95" s="65"/>
      <c r="H95" s="65"/>
      <c r="I95" s="65"/>
      <c r="J95" s="65"/>
    </row>
    <row r="96" spans="1:10" hidden="1" x14ac:dyDescent="0.2">
      <c r="A96" t="str">
        <f>IF(Diapers_main!A121="","",Diapers_main!A121)</f>
        <v xml:space="preserve">Monthly interest </v>
      </c>
      <c r="B96" s="3" t="str">
        <f>IF(Diapers_main!B121="","",Diapers_main!B121)</f>
        <v xml:space="preserve"> €</v>
      </c>
      <c r="C96">
        <f>IF(Diapers_main!C121="","",Diapers_main!C121)</f>
        <v>0</v>
      </c>
      <c r="D96" t="e">
        <f>IF(Diapers_main!#REF!="","",Diapers_main!#REF!)</f>
        <v>#REF!</v>
      </c>
      <c r="E96" t="e">
        <f>IF(Diapers_main!#REF!="","",Diapers_main!#REF!)</f>
        <v>#REF!</v>
      </c>
    </row>
    <row r="97" spans="1:10" hidden="1" x14ac:dyDescent="0.2">
      <c r="A97" s="89" t="str">
        <f>IF(Diapers_main!A126="","",Diapers_main!A126)</f>
        <v xml:space="preserve">      Depreciation</v>
      </c>
      <c r="B97" s="3" t="str">
        <f>IF(Diapers_main!B125="","",Diapers_main!B125)</f>
        <v/>
      </c>
      <c r="C97" t="str">
        <f>IF(Diapers_main!C125="","",Diapers_main!C125)</f>
        <v/>
      </c>
      <c r="D97" t="e">
        <f>IF(Diapers_main!#REF!="","",Diapers_main!#REF!)</f>
        <v>#REF!</v>
      </c>
      <c r="E97" t="e">
        <f>IF(Diapers_main!#REF!="","",Diapers_main!#REF!)</f>
        <v>#REF!</v>
      </c>
    </row>
    <row r="98" spans="1:10" hidden="1" x14ac:dyDescent="0.2">
      <c r="A98" t="e">
        <f>IF(Diapers_main!#REF!="","",Diapers_main!#REF!)</f>
        <v>#REF!</v>
      </c>
      <c r="B98" s="3" t="str">
        <f>IF(Diapers_main!B126="","",Diapers_main!B126)</f>
        <v/>
      </c>
      <c r="C98" t="str">
        <f>IF(Diapers_main!C126="","",Diapers_main!C126)</f>
        <v/>
      </c>
      <c r="D98" t="e">
        <f>IF(Diapers_main!#REF!="","",Diapers_main!#REF!)</f>
        <v>#REF!</v>
      </c>
      <c r="E98" t="e">
        <f>IF(Diapers_main!#REF!="","",Diapers_main!#REF!)</f>
        <v>#REF!</v>
      </c>
    </row>
    <row r="99" spans="1:10" hidden="1" x14ac:dyDescent="0.2">
      <c r="A99" s="73" t="e">
        <f>IF(Diapers_main!#REF!="","",Diapers_main!#REF!)</f>
        <v>#REF!</v>
      </c>
      <c r="B99" s="74" t="e">
        <f>IF(Diapers_main!#REF!="","",Diapers_main!#REF!)</f>
        <v>#REF!</v>
      </c>
      <c r="C99" s="114" t="e">
        <f>IF(Diapers_main!#REF!="","",Diapers_main!#REF!)</f>
        <v>#REF!</v>
      </c>
      <c r="D99" s="114" t="e">
        <f>IF(Diapers_main!#REF!="","",Diapers_main!#REF!)</f>
        <v>#REF!</v>
      </c>
      <c r="E99" s="114" t="e">
        <f>IF(Diapers_main!#REF!="","",Diapers_main!#REF!)</f>
        <v>#REF!</v>
      </c>
      <c r="G99" s="114"/>
      <c r="H99" s="114"/>
      <c r="I99" s="114"/>
      <c r="J99" s="114"/>
    </row>
    <row r="100" spans="1:10" hidden="1" x14ac:dyDescent="0.2">
      <c r="A100" s="73" t="str">
        <f>IF(Diapers_main!A124="","",Diapers_main!A124)</f>
        <v>Total other expenses</v>
      </c>
      <c r="B100" s="74" t="str">
        <f>IF(Diapers_main!B124="","",Diapers_main!B124)</f>
        <v>€</v>
      </c>
      <c r="C100" s="73">
        <f>IF(Diapers_main!C124="","",Diapers_main!C124)</f>
        <v>250</v>
      </c>
      <c r="D100" s="73" t="e">
        <f>IF(Diapers_main!#REF!="","",Diapers_main!#REF!)</f>
        <v>#REF!</v>
      </c>
      <c r="E100" s="73" t="e">
        <f>IF(Diapers_main!#REF!="","",Diapers_main!#REF!)</f>
        <v>#REF!</v>
      </c>
      <c r="G100" s="73"/>
      <c r="H100" s="73"/>
      <c r="I100" s="73"/>
      <c r="J100" s="73"/>
    </row>
    <row r="101" spans="1:10" hidden="1" x14ac:dyDescent="0.2">
      <c r="A101" t="e">
        <f>IF(Diapers_main!#REF!="","",Diapers_main!#REF!)</f>
        <v>#REF!</v>
      </c>
      <c r="B101" s="3" t="e">
        <f>IF(Diapers_main!#REF!="","",Diapers_main!#REF!)</f>
        <v>#REF!</v>
      </c>
      <c r="C101" t="e">
        <f>IF(Diapers_main!#REF!="","",Diapers_main!#REF!)</f>
        <v>#REF!</v>
      </c>
      <c r="D101" t="e">
        <f>IF(Diapers_main!#REF!="","",Diapers_main!#REF!)</f>
        <v>#REF!</v>
      </c>
      <c r="E101" t="e">
        <f>IF(Diapers_main!#REF!="","",Diapers_main!#REF!)</f>
        <v>#REF!</v>
      </c>
    </row>
    <row r="102" spans="1:10" ht="21" hidden="1" x14ac:dyDescent="0.25">
      <c r="A102" s="11" t="str">
        <f>IF(Diapers_main!A27="","",Diapers_main!A27)</f>
        <v>OUTPUTS - Diapers</v>
      </c>
      <c r="B102" s="3" t="str">
        <f>IF(Diapers_main!B27="","",Diapers_main!B27)</f>
        <v/>
      </c>
      <c r="C102" t="str">
        <f>IF(Diapers_main!C27="","",Diapers_main!C27)</f>
        <v/>
      </c>
      <c r="D102" t="e">
        <f>IF(Diapers_main!#REF!="","",Diapers_main!#REF!)</f>
        <v>#REF!</v>
      </c>
      <c r="E102" t="e">
        <f>IF(Diapers_main!#REF!="","",Diapers_main!#REF!)</f>
        <v>#REF!</v>
      </c>
    </row>
    <row r="103" spans="1:10" hidden="1" x14ac:dyDescent="0.2">
      <c r="A103" t="str">
        <f>IF(Diapers_main!A28="","",Diapers_main!A28)</f>
        <v/>
      </c>
      <c r="B103" s="3" t="str">
        <f>IF(Diapers_main!B28="","",Diapers_main!B28)</f>
        <v/>
      </c>
      <c r="C103" t="str">
        <f>IF(Diapers_main!C28="","",Diapers_main!C28)</f>
        <v/>
      </c>
      <c r="D103" t="e">
        <f>IF(Diapers_main!#REF!="","",Diapers_main!#REF!)</f>
        <v>#REF!</v>
      </c>
      <c r="E103" t="e">
        <f>IF(Diapers_main!#REF!="","",Diapers_main!#REF!)</f>
        <v>#REF!</v>
      </c>
    </row>
    <row r="104" spans="1:10" hidden="1" x14ac:dyDescent="0.2">
      <c r="A104" s="93" t="str">
        <f>IF(Diapers_main!A29="","",Diapers_main!A29)</f>
        <v>INLAYS</v>
      </c>
      <c r="B104" s="3" t="str">
        <f>IF(Diapers_main!B29="","",Diapers_main!B29)</f>
        <v/>
      </c>
      <c r="C104" t="str">
        <f>IF(Diapers_main!C29="","",Diapers_main!C29)</f>
        <v/>
      </c>
      <c r="D104" t="e">
        <f>IF(Diapers_main!#REF!="","",Diapers_main!#REF!)</f>
        <v>#REF!</v>
      </c>
      <c r="E104" t="e">
        <f>IF(Diapers_main!#REF!="","",Diapers_main!#REF!)</f>
        <v>#REF!</v>
      </c>
    </row>
    <row r="105" spans="1:10" hidden="1" x14ac:dyDescent="0.2">
      <c r="A105" t="str">
        <f>IF(Diapers_main!A30="","",Diapers_main!A30)</f>
        <v/>
      </c>
      <c r="B105" s="3" t="str">
        <f>IF(Diapers_main!B30="","",Diapers_main!B30)</f>
        <v/>
      </c>
      <c r="C105" t="str">
        <f>IF(Diapers_main!C30="","",Diapers_main!C30)</f>
        <v/>
      </c>
      <c r="D105" t="e">
        <f>IF(Diapers_main!#REF!="","",Diapers_main!#REF!)</f>
        <v>#REF!</v>
      </c>
      <c r="E105" t="e">
        <f>IF(Diapers_main!#REF!="","",Diapers_main!#REF!)</f>
        <v>#REF!</v>
      </c>
    </row>
    <row r="106" spans="1:10" hidden="1" x14ac:dyDescent="0.2">
      <c r="A106" s="94" t="str">
        <f>IF(Diapers_main!A31="","",Diapers_main!A31)</f>
        <v xml:space="preserve">      Inlays</v>
      </c>
      <c r="B106" s="95" t="str">
        <f>IF(Diapers_main!B31="","",Diapers_main!B31)</f>
        <v/>
      </c>
      <c r="C106" s="3" t="str">
        <f>IF(Diapers_main!C31="","",Diapers_main!C31)</f>
        <v/>
      </c>
      <c r="D106" s="3" t="e">
        <f>IF(Diapers_main!#REF!="","",Diapers_main!#REF!)</f>
        <v>#REF!</v>
      </c>
      <c r="E106" s="3" t="e">
        <f>IF(Diapers_main!#REF!="","",Diapers_main!#REF!)</f>
        <v>#REF!</v>
      </c>
      <c r="G106" s="3"/>
      <c r="H106" s="3"/>
      <c r="I106" s="3"/>
      <c r="J106" s="3"/>
    </row>
    <row r="107" spans="1:10" hidden="1" x14ac:dyDescent="0.2">
      <c r="A107" s="94" t="e">
        <f>IF(Diapers_main!#REF!="","",Diapers_main!#REF!)</f>
        <v>#REF!</v>
      </c>
      <c r="B107" s="95" t="e">
        <f>IF(Diapers_main!#REF!="","",Diapers_main!#REF!)</f>
        <v>#REF!</v>
      </c>
      <c r="C107" s="2" t="e">
        <f>IF(Diapers_main!#REF!="","",Diapers_main!#REF!)</f>
        <v>#REF!</v>
      </c>
      <c r="D107" s="2" t="e">
        <f>IF(Diapers_main!#REF!="","",Diapers_main!#REF!)</f>
        <v>#REF!</v>
      </c>
      <c r="E107" s="2" t="e">
        <f>IF(Diapers_main!#REF!="","",Diapers_main!#REF!)</f>
        <v>#REF!</v>
      </c>
      <c r="G107" s="2"/>
      <c r="H107" s="2"/>
      <c r="I107" s="2"/>
      <c r="J107" s="2"/>
    </row>
    <row r="108" spans="1:10" hidden="1" x14ac:dyDescent="0.2">
      <c r="A108" s="94" t="str">
        <f>IF(Diapers_main!A32="","",Diapers_main!A32)</f>
        <v>total inlays/month</v>
      </c>
      <c r="B108" s="95" t="str">
        <f>IF(Diapers_main!B32="","",Diapers_main!B32)</f>
        <v>pieces</v>
      </c>
      <c r="C108" s="95">
        <f>IF(Diapers_main!C32="","",Diapers_main!C32)</f>
        <v>19999.999980000001</v>
      </c>
      <c r="D108" s="95" t="e">
        <f>IF(Diapers_main!#REF!="","",Diapers_main!#REF!)</f>
        <v>#REF!</v>
      </c>
      <c r="E108" s="95" t="e">
        <f>IF(Diapers_main!#REF!="","",Diapers_main!#REF!)</f>
        <v>#REF!</v>
      </c>
      <c r="G108" s="95"/>
      <c r="H108" s="95"/>
      <c r="I108" s="95"/>
      <c r="J108" s="95"/>
    </row>
    <row r="109" spans="1:10" hidden="1" x14ac:dyDescent="0.2">
      <c r="A109" s="94" t="str">
        <f>IF(Diapers_main!A33="","",Diapers_main!A33)</f>
        <v>Inlay's  net price</v>
      </c>
      <c r="B109" s="95" t="str">
        <f>IF(Diapers_main!B33="","",Diapers_main!B33)</f>
        <v xml:space="preserve"> €/piece</v>
      </c>
      <c r="C109" s="97">
        <f>IF(Diapers_main!C33="","",Diapers_main!C33)</f>
        <v>0.35</v>
      </c>
      <c r="D109" s="97" t="e">
        <f>IF(Diapers_main!#REF!="","",Diapers_main!#REF!)</f>
        <v>#REF!</v>
      </c>
      <c r="E109" s="97" t="e">
        <f>IF(Diapers_main!#REF!="","",Diapers_main!#REF!)</f>
        <v>#REF!</v>
      </c>
      <c r="G109" s="97"/>
      <c r="H109" s="97"/>
      <c r="I109" s="97"/>
      <c r="J109" s="97"/>
    </row>
    <row r="110" spans="1:10" hidden="1" x14ac:dyDescent="0.2">
      <c r="A110" s="94" t="str">
        <f>IF(Diapers_main!A34="","",Diapers_main!A34)</f>
        <v>Total inlay revenue</v>
      </c>
      <c r="B110" s="95" t="str">
        <f>IF(Diapers_main!B34="","",Diapers_main!B34)</f>
        <v xml:space="preserve"> €</v>
      </c>
      <c r="C110" s="234">
        <f>IF(Diapers_main!C34="","",Diapers_main!C34)</f>
        <v>6999.9999929999994</v>
      </c>
      <c r="D110" s="95" t="e">
        <f>IF(Diapers_main!#REF!="","",Diapers_main!#REF!)</f>
        <v>#REF!</v>
      </c>
      <c r="E110" s="95" t="e">
        <f>IF(Diapers_main!#REF!="","",Diapers_main!#REF!)</f>
        <v>#REF!</v>
      </c>
      <c r="G110" s="95"/>
      <c r="H110" s="95"/>
      <c r="I110" s="95"/>
      <c r="J110" s="95"/>
    </row>
    <row r="111" spans="1:10" hidden="1" x14ac:dyDescent="0.2">
      <c r="A111" t="e">
        <f>IF(Diapers_main!#REF!="","",Diapers_main!#REF!)</f>
        <v>#REF!</v>
      </c>
      <c r="B111" s="3" t="e">
        <f>IF(Diapers_main!#REF!="","",Diapers_main!#REF!)</f>
        <v>#REF!</v>
      </c>
      <c r="C111" t="e">
        <f>IF(Diapers_main!#REF!="","",Diapers_main!#REF!)</f>
        <v>#REF!</v>
      </c>
      <c r="D111" t="e">
        <f>IF(Diapers_main!#REF!="","",Diapers_main!#REF!)</f>
        <v>#REF!</v>
      </c>
      <c r="E111" t="e">
        <f>IF(Diapers_main!#REF!="","",Diapers_main!#REF!)</f>
        <v>#REF!</v>
      </c>
    </row>
    <row r="112" spans="1:10" hidden="1" x14ac:dyDescent="0.2">
      <c r="A112" s="177" t="e">
        <f>IF(Diapers_main!#REF!="","",Diapers_main!#REF!)</f>
        <v>#REF!</v>
      </c>
      <c r="B112" s="3" t="e">
        <f>IF(Diapers_main!#REF!="","",Diapers_main!#REF!)</f>
        <v>#REF!</v>
      </c>
      <c r="C112" t="e">
        <f>IF(Diapers_main!#REF!="","",Diapers_main!#REF!)</f>
        <v>#REF!</v>
      </c>
      <c r="D112" t="e">
        <f>IF(Diapers_main!#REF!="","",Diapers_main!#REF!)</f>
        <v>#REF!</v>
      </c>
      <c r="E112" t="e">
        <f>IF(Diapers_main!#REF!="","",Diapers_main!#REF!)</f>
        <v>#REF!</v>
      </c>
    </row>
    <row r="113" spans="1:10" hidden="1" x14ac:dyDescent="0.2">
      <c r="A113" t="e">
        <f>IF(Diapers_main!#REF!="","",Diapers_main!#REF!)</f>
        <v>#REF!</v>
      </c>
      <c r="B113" s="3" t="e">
        <f>IF(Diapers_main!#REF!="","",Diapers_main!#REF!)</f>
        <v>#REF!</v>
      </c>
      <c r="C113" t="e">
        <f>IF(Diapers_main!#REF!="","",Diapers_main!#REF!)</f>
        <v>#REF!</v>
      </c>
      <c r="D113" t="e">
        <f>IF(Diapers_main!#REF!="","",Diapers_main!#REF!)</f>
        <v>#REF!</v>
      </c>
      <c r="E113" t="e">
        <f>IF(Diapers_main!#REF!="","",Diapers_main!#REF!)</f>
        <v>#REF!</v>
      </c>
    </row>
    <row r="114" spans="1:10" hidden="1" x14ac:dyDescent="0.2">
      <c r="A114" s="178" t="e">
        <f>IF(Diapers_main!#REF!="","",Diapers_main!#REF!)</f>
        <v>#REF!</v>
      </c>
      <c r="B114" s="179" t="e">
        <f>IF(Diapers_main!#REF!="","",Diapers_main!#REF!)</f>
        <v>#REF!</v>
      </c>
      <c r="C114" s="3" t="e">
        <f>IF(Diapers_main!#REF!="","",Diapers_main!#REF!)</f>
        <v>#REF!</v>
      </c>
      <c r="D114" s="3" t="e">
        <f>IF(Diapers_main!#REF!="","",Diapers_main!#REF!)</f>
        <v>#REF!</v>
      </c>
      <c r="E114" s="3" t="e">
        <f>IF(Diapers_main!#REF!="","",Diapers_main!#REF!)</f>
        <v>#REF!</v>
      </c>
      <c r="G114" s="3"/>
      <c r="H114" s="3"/>
      <c r="I114" s="3"/>
      <c r="J114" s="3"/>
    </row>
    <row r="115" spans="1:10" hidden="1" x14ac:dyDescent="0.2">
      <c r="A115" s="178" t="e">
        <f>IF(Diapers_main!#REF!="","",Diapers_main!#REF!)</f>
        <v>#REF!</v>
      </c>
      <c r="B115" s="179" t="e">
        <f>IF(Diapers_main!#REF!="","",Diapers_main!#REF!)</f>
        <v>#REF!</v>
      </c>
      <c r="C115" s="3" t="e">
        <f>IF(Diapers_main!#REF!="","",Diapers_main!#REF!)</f>
        <v>#REF!</v>
      </c>
      <c r="D115" s="3" t="e">
        <f>IF(Diapers_main!#REF!="","",Diapers_main!#REF!)</f>
        <v>#REF!</v>
      </c>
      <c r="E115" s="3" t="e">
        <f>IF(Diapers_main!#REF!="","",Diapers_main!#REF!)</f>
        <v>#REF!</v>
      </c>
      <c r="G115" s="3"/>
      <c r="H115" s="3"/>
      <c r="I115" s="3"/>
      <c r="J115" s="3"/>
    </row>
    <row r="116" spans="1:10" hidden="1" x14ac:dyDescent="0.2">
      <c r="A116" s="178" t="e">
        <f>IF(Diapers_main!#REF!="","",Diapers_main!#REF!)</f>
        <v>#REF!</v>
      </c>
      <c r="B116" s="179" t="e">
        <f>IF(Diapers_main!#REF!="","",Diapers_main!#REF!)</f>
        <v>#REF!</v>
      </c>
      <c r="C116" s="180" t="e">
        <f>IF(Diapers_main!#REF!="","",Diapers_main!#REF!)</f>
        <v>#REF!</v>
      </c>
      <c r="D116" s="180" t="e">
        <f>IF(Diapers_main!#REF!="","",Diapers_main!#REF!)</f>
        <v>#REF!</v>
      </c>
      <c r="E116" s="180" t="e">
        <f>IF(Diapers_main!#REF!="","",Diapers_main!#REF!)</f>
        <v>#REF!</v>
      </c>
      <c r="G116" s="180"/>
      <c r="H116" s="180"/>
      <c r="I116" s="180"/>
      <c r="J116" s="180"/>
    </row>
    <row r="117" spans="1:10" hidden="1" x14ac:dyDescent="0.2">
      <c r="A117" s="178" t="e">
        <f>IF(Diapers_main!#REF!="","",Diapers_main!#REF!)</f>
        <v>#REF!</v>
      </c>
      <c r="B117" s="181" t="e">
        <f>IF(Diapers_main!#REF!="","",Diapers_main!#REF!)</f>
        <v>#REF!</v>
      </c>
      <c r="C117" s="178" t="e">
        <f>IF(Diapers_main!#REF!="","",Diapers_main!#REF!)</f>
        <v>#REF!</v>
      </c>
      <c r="D117" s="178" t="e">
        <f>IF(Diapers_main!#REF!="","",Diapers_main!#REF!)</f>
        <v>#REF!</v>
      </c>
      <c r="E117" s="178" t="e">
        <f>IF(Diapers_main!#REF!="","",Diapers_main!#REF!)</f>
        <v>#REF!</v>
      </c>
      <c r="G117" s="178"/>
      <c r="H117" s="178"/>
      <c r="I117" s="178"/>
      <c r="J117" s="178"/>
    </row>
    <row r="118" spans="1:10" hidden="1" x14ac:dyDescent="0.2">
      <c r="A118" s="178" t="e">
        <f>IF(Diapers_main!#REF!="","",Diapers_main!#REF!)</f>
        <v>#REF!</v>
      </c>
      <c r="B118" s="179" t="e">
        <f>IF(Diapers_main!#REF!="","",Diapers_main!#REF!)</f>
        <v>#REF!</v>
      </c>
      <c r="C118" t="e">
        <f>IF(Diapers_main!#REF!="","",Diapers_main!#REF!)</f>
        <v>#REF!</v>
      </c>
      <c r="D118" t="e">
        <f>IF(Diapers_main!#REF!="","",Diapers_main!#REF!)</f>
        <v>#REF!</v>
      </c>
      <c r="E118" t="e">
        <f>IF(Diapers_main!#REF!="","",Diapers_main!#REF!)</f>
        <v>#REF!</v>
      </c>
    </row>
    <row r="119" spans="1:10" hidden="1" x14ac:dyDescent="0.2">
      <c r="A119" s="178" t="e">
        <f>IF(Diapers_main!#REF!="","",Diapers_main!#REF!)</f>
        <v>#REF!</v>
      </c>
      <c r="B119" s="179" t="e">
        <f>IF(Diapers_main!#REF!="","",Diapers_main!#REF!)</f>
        <v>#REF!</v>
      </c>
      <c r="C119" s="178" t="e">
        <f>IF(Diapers_main!#REF!="","",Diapers_main!#REF!)</f>
        <v>#REF!</v>
      </c>
      <c r="D119" s="178" t="e">
        <f>IF(Diapers_main!#REF!="","",Diapers_main!#REF!)</f>
        <v>#REF!</v>
      </c>
      <c r="E119" s="178" t="e">
        <f>IF(Diapers_main!#REF!="","",Diapers_main!#REF!)</f>
        <v>#REF!</v>
      </c>
      <c r="G119" s="178"/>
      <c r="H119" s="178"/>
      <c r="I119" s="178"/>
      <c r="J119" s="178"/>
    </row>
    <row r="120" spans="1:10" hidden="1" x14ac:dyDescent="0.2">
      <c r="A120" t="e">
        <f>IF(Diapers_main!#REF!="","",Diapers_main!#REF!)</f>
        <v>#REF!</v>
      </c>
      <c r="B120" s="3" t="e">
        <f>IF(Diapers_main!#REF!="","",Diapers_main!#REF!)</f>
        <v>#REF!</v>
      </c>
      <c r="C120" t="e">
        <f>IF(Diapers_main!#REF!="","",Diapers_main!#REF!)</f>
        <v>#REF!</v>
      </c>
      <c r="D120" t="e">
        <f>IF(Diapers_main!#REF!="","",Diapers_main!#REF!)</f>
        <v>#REF!</v>
      </c>
      <c r="E120" t="e">
        <f>IF(Diapers_main!#REF!="","",Diapers_main!#REF!)</f>
        <v>#REF!</v>
      </c>
    </row>
    <row r="121" spans="1:10" hidden="1" x14ac:dyDescent="0.2">
      <c r="A121" s="182" t="e">
        <f>IF(Diapers_main!#REF!="","",Diapers_main!#REF!)</f>
        <v>#REF!</v>
      </c>
      <c r="B121" s="3" t="e">
        <f>IF(Diapers_main!#REF!="","",Diapers_main!#REF!)</f>
        <v>#REF!</v>
      </c>
      <c r="C121" t="e">
        <f>IF(Diapers_main!#REF!="","",Diapers_main!#REF!)</f>
        <v>#REF!</v>
      </c>
      <c r="D121" t="e">
        <f>IF(Diapers_main!#REF!="","",Diapers_main!#REF!)</f>
        <v>#REF!</v>
      </c>
      <c r="E121" t="e">
        <f>IF(Diapers_main!#REF!="","",Diapers_main!#REF!)</f>
        <v>#REF!</v>
      </c>
    </row>
    <row r="122" spans="1:10" hidden="1" x14ac:dyDescent="0.2">
      <c r="A122" t="e">
        <f>IF(Diapers_main!#REF!="","",Diapers_main!#REF!)</f>
        <v>#REF!</v>
      </c>
      <c r="B122" s="3" t="e">
        <f>IF(Diapers_main!#REF!="","",Diapers_main!#REF!)</f>
        <v>#REF!</v>
      </c>
      <c r="C122" t="e">
        <f>IF(Diapers_main!#REF!="","",Diapers_main!#REF!)</f>
        <v>#REF!</v>
      </c>
      <c r="D122" t="e">
        <f>IF(Diapers_main!#REF!="","",Diapers_main!#REF!)</f>
        <v>#REF!</v>
      </c>
      <c r="E122" t="e">
        <f>IF(Diapers_main!#REF!="","",Diapers_main!#REF!)</f>
        <v>#REF!</v>
      </c>
    </row>
    <row r="123" spans="1:10" hidden="1" x14ac:dyDescent="0.2">
      <c r="A123" s="183" t="e">
        <f>IF(Diapers_main!#REF!="","",Diapers_main!#REF!)</f>
        <v>#REF!</v>
      </c>
      <c r="B123" s="184" t="e">
        <f>IF(Diapers_main!#REF!="","",Diapers_main!#REF!)</f>
        <v>#REF!</v>
      </c>
      <c r="C123" s="2" t="e">
        <f>IF(Diapers_main!#REF!="","",Diapers_main!#REF!)</f>
        <v>#REF!</v>
      </c>
      <c r="D123" s="2" t="e">
        <f>IF(Diapers_main!#REF!="","",Diapers_main!#REF!)</f>
        <v>#REF!</v>
      </c>
      <c r="E123" s="2" t="e">
        <f>IF(Diapers_main!#REF!="","",Diapers_main!#REF!)</f>
        <v>#REF!</v>
      </c>
      <c r="G123" s="2"/>
      <c r="H123" s="2"/>
      <c r="I123" s="2"/>
      <c r="J123" s="2"/>
    </row>
    <row r="124" spans="1:10" hidden="1" x14ac:dyDescent="0.2">
      <c r="A124" s="183" t="e">
        <f>IF(Diapers_main!#REF!="","",Diapers_main!#REF!)</f>
        <v>#REF!</v>
      </c>
      <c r="B124" s="184" t="e">
        <f>IF(Diapers_main!#REF!="","",Diapers_main!#REF!)</f>
        <v>#REF!</v>
      </c>
      <c r="C124" s="2" t="e">
        <f>IF(Diapers_main!#REF!="","",Diapers_main!#REF!)</f>
        <v>#REF!</v>
      </c>
      <c r="D124" s="2" t="e">
        <f>IF(Diapers_main!#REF!="","",Diapers_main!#REF!)</f>
        <v>#REF!</v>
      </c>
      <c r="E124" s="2" t="e">
        <f>IF(Diapers_main!#REF!="","",Diapers_main!#REF!)</f>
        <v>#REF!</v>
      </c>
      <c r="G124" s="2"/>
      <c r="H124" s="2"/>
      <c r="I124" s="2"/>
      <c r="J124" s="2"/>
    </row>
    <row r="125" spans="1:10" hidden="1" x14ac:dyDescent="0.2">
      <c r="A125" s="183" t="e">
        <f>IF(Diapers_main!#REF!="","",Diapers_main!#REF!)</f>
        <v>#REF!</v>
      </c>
      <c r="B125" s="184" t="e">
        <f>IF(Diapers_main!#REF!="","",Diapers_main!#REF!)</f>
        <v>#REF!</v>
      </c>
      <c r="C125" s="185" t="e">
        <f>IF(Diapers_main!#REF!="","",Diapers_main!#REF!)</f>
        <v>#REF!</v>
      </c>
      <c r="D125" s="185" t="e">
        <f>IF(Diapers_main!#REF!="","",Diapers_main!#REF!)</f>
        <v>#REF!</v>
      </c>
      <c r="E125" s="185" t="e">
        <f>IF(Diapers_main!#REF!="","",Diapers_main!#REF!)</f>
        <v>#REF!</v>
      </c>
      <c r="G125" s="185"/>
      <c r="H125" s="185"/>
      <c r="I125" s="185"/>
      <c r="J125" s="185"/>
    </row>
    <row r="126" spans="1:10" hidden="1" x14ac:dyDescent="0.2">
      <c r="A126" s="183" t="e">
        <f>IF(Diapers_main!#REF!="","",Diapers_main!#REF!)</f>
        <v>#REF!</v>
      </c>
      <c r="B126" s="184" t="e">
        <f>IF(Diapers_main!#REF!="","",Diapers_main!#REF!)</f>
        <v>#REF!</v>
      </c>
      <c r="C126" s="186" t="e">
        <f>IF(Diapers_main!#REF!="","",Diapers_main!#REF!)</f>
        <v>#REF!</v>
      </c>
      <c r="D126" s="186" t="e">
        <f>IF(Diapers_main!#REF!="","",Diapers_main!#REF!)</f>
        <v>#REF!</v>
      </c>
      <c r="E126" s="186" t="e">
        <f>IF(Diapers_main!#REF!="","",Diapers_main!#REF!)</f>
        <v>#REF!</v>
      </c>
      <c r="G126" s="186"/>
      <c r="H126" s="186"/>
      <c r="I126" s="186"/>
      <c r="J126" s="186"/>
    </row>
    <row r="127" spans="1:10" hidden="1" x14ac:dyDescent="0.2">
      <c r="A127" s="183" t="e">
        <f>IF(Diapers_main!#REF!="","",Diapers_main!#REF!)</f>
        <v>#REF!</v>
      </c>
      <c r="B127" s="184" t="e">
        <f>IF(Diapers_main!#REF!="","",Diapers_main!#REF!)</f>
        <v>#REF!</v>
      </c>
      <c r="C127" s="187" t="e">
        <f>IF(Diapers_main!#REF!="","",Diapers_main!#REF!)</f>
        <v>#REF!</v>
      </c>
      <c r="D127" s="187" t="e">
        <f>IF(Diapers_main!#REF!="","",Diapers_main!#REF!)</f>
        <v>#REF!</v>
      </c>
      <c r="E127" s="187" t="e">
        <f>IF(Diapers_main!#REF!="","",Diapers_main!#REF!)</f>
        <v>#REF!</v>
      </c>
      <c r="G127" s="187"/>
      <c r="H127" s="187"/>
      <c r="I127" s="187"/>
      <c r="J127" s="187"/>
    </row>
    <row r="128" spans="1:10" hidden="1" x14ac:dyDescent="0.2">
      <c r="A128" s="183" t="e">
        <f>IF(Diapers_main!#REF!="","",Diapers_main!#REF!)</f>
        <v>#REF!</v>
      </c>
      <c r="B128" s="188" t="e">
        <f>IF(Diapers_main!#REF!="","",Diapers_main!#REF!)</f>
        <v>#REF!</v>
      </c>
      <c r="C128" s="183" t="e">
        <f>IF(Diapers_main!#REF!="","",Diapers_main!#REF!)</f>
        <v>#REF!</v>
      </c>
      <c r="D128" s="183" t="e">
        <f>IF(Diapers_main!#REF!="","",Diapers_main!#REF!)</f>
        <v>#REF!</v>
      </c>
      <c r="E128" s="183" t="e">
        <f>IF(Diapers_main!#REF!="","",Diapers_main!#REF!)</f>
        <v>#REF!</v>
      </c>
      <c r="G128" s="183"/>
      <c r="H128" s="183"/>
      <c r="I128" s="183"/>
      <c r="J128" s="183"/>
    </row>
    <row r="129" spans="1:10" hidden="1" x14ac:dyDescent="0.2">
      <c r="A129" s="183" t="e">
        <f>IF(Diapers_main!#REF!="","",Diapers_main!#REF!)</f>
        <v>#REF!</v>
      </c>
      <c r="B129" s="188" t="e">
        <f>IF(Diapers_main!#REF!="","",Diapers_main!#REF!)</f>
        <v>#REF!</v>
      </c>
      <c r="C129" t="e">
        <f>IF(Diapers_main!#REF!="","",Diapers_main!#REF!)</f>
        <v>#REF!</v>
      </c>
      <c r="D129" t="e">
        <f>IF(Diapers_main!#REF!="","",Diapers_main!#REF!)</f>
        <v>#REF!</v>
      </c>
      <c r="E129" t="e">
        <f>IF(Diapers_main!#REF!="","",Diapers_main!#REF!)</f>
        <v>#REF!</v>
      </c>
    </row>
    <row r="130" spans="1:10" hidden="1" x14ac:dyDescent="0.2">
      <c r="A130" s="183" t="e">
        <f>IF(Diapers_main!#REF!="","",Diapers_main!#REF!)</f>
        <v>#REF!</v>
      </c>
      <c r="B130" s="188" t="e">
        <f>IF(Diapers_main!#REF!="","",Diapers_main!#REF!)</f>
        <v>#REF!</v>
      </c>
      <c r="C130" s="183" t="e">
        <f>IF(Diapers_main!#REF!="","",Diapers_main!#REF!)</f>
        <v>#REF!</v>
      </c>
      <c r="D130" s="183" t="e">
        <f>IF(Diapers_main!#REF!="","",Diapers_main!#REF!)</f>
        <v>#REF!</v>
      </c>
      <c r="E130" s="183" t="e">
        <f>IF(Diapers_main!#REF!="","",Diapers_main!#REF!)</f>
        <v>#REF!</v>
      </c>
      <c r="G130" s="183"/>
      <c r="H130" s="183"/>
      <c r="I130" s="183"/>
      <c r="J130" s="183"/>
    </row>
    <row r="131" spans="1:10" hidden="1" x14ac:dyDescent="0.2">
      <c r="A131" t="e">
        <f>IF(Diapers_main!#REF!="","",Diapers_main!#REF!)</f>
        <v>#REF!</v>
      </c>
      <c r="B131" s="3" t="e">
        <f>IF(Diapers_main!#REF!="","",Diapers_main!#REF!)</f>
        <v>#REF!</v>
      </c>
      <c r="C131" t="e">
        <f>IF(Diapers_main!#REF!="","",Diapers_main!#REF!)</f>
        <v>#REF!</v>
      </c>
      <c r="D131" t="e">
        <f>IF(Diapers_main!#REF!="","",Diapers_main!#REF!)</f>
        <v>#REF!</v>
      </c>
      <c r="E131" t="e">
        <f>IF(Diapers_main!#REF!="","",Diapers_main!#REF!)</f>
        <v>#REF!</v>
      </c>
    </row>
    <row r="132" spans="1:10" hidden="1" x14ac:dyDescent="0.2">
      <c r="A132" s="189" t="e">
        <f>IF(Diapers_main!#REF!="","",Diapers_main!#REF!)</f>
        <v>#REF!</v>
      </c>
      <c r="B132" s="3" t="e">
        <f>IF(Diapers_main!#REF!="","",Diapers_main!#REF!)</f>
        <v>#REF!</v>
      </c>
      <c r="C132" t="e">
        <f>IF(Diapers_main!#REF!="","",Diapers_main!#REF!)</f>
        <v>#REF!</v>
      </c>
      <c r="D132" t="e">
        <f>IF(Diapers_main!#REF!="","",Diapers_main!#REF!)</f>
        <v>#REF!</v>
      </c>
      <c r="E132" t="e">
        <f>IF(Diapers_main!#REF!="","",Diapers_main!#REF!)</f>
        <v>#REF!</v>
      </c>
    </row>
    <row r="133" spans="1:10" hidden="1" x14ac:dyDescent="0.2">
      <c r="A133" t="e">
        <f>IF(Diapers_main!#REF!="","",Diapers_main!#REF!)</f>
        <v>#REF!</v>
      </c>
      <c r="B133" s="3" t="e">
        <f>IF(Diapers_main!#REF!="","",Diapers_main!#REF!)</f>
        <v>#REF!</v>
      </c>
      <c r="C133" t="e">
        <f>IF(Diapers_main!#REF!="","",Diapers_main!#REF!)</f>
        <v>#REF!</v>
      </c>
      <c r="D133" t="e">
        <f>IF(Diapers_main!#REF!="","",Diapers_main!#REF!)</f>
        <v>#REF!</v>
      </c>
      <c r="E133" t="e">
        <f>IF(Diapers_main!#REF!="","",Diapers_main!#REF!)</f>
        <v>#REF!</v>
      </c>
    </row>
    <row r="134" spans="1:10" hidden="1" x14ac:dyDescent="0.2">
      <c r="A134" s="106" t="e">
        <f>IF(Diapers_main!#REF!="","",Diapers_main!#REF!)</f>
        <v>#REF!</v>
      </c>
      <c r="B134" s="190" t="e">
        <f>IF(Diapers_main!#REF!="","",Diapers_main!#REF!)</f>
        <v>#REF!</v>
      </c>
      <c r="C134" t="e">
        <f>IF(Diapers_main!#REF!="","",Diapers_main!#REF!)</f>
        <v>#REF!</v>
      </c>
      <c r="D134" t="e">
        <f>IF(Diapers_main!#REF!="","",Diapers_main!#REF!)</f>
        <v>#REF!</v>
      </c>
      <c r="E134" t="e">
        <f>IF(Diapers_main!#REF!="","",Diapers_main!#REF!)</f>
        <v>#REF!</v>
      </c>
    </row>
    <row r="135" spans="1:10" hidden="1" x14ac:dyDescent="0.2">
      <c r="A135" s="106" t="e">
        <f>IF(Diapers_main!#REF!="","",Diapers_main!#REF!)</f>
        <v>#REF!</v>
      </c>
      <c r="B135" s="190" t="e">
        <f>IF(Diapers_main!#REF!="","",Diapers_main!#REF!)</f>
        <v>#REF!</v>
      </c>
      <c r="C135" s="106" t="e">
        <f>IF(Diapers_main!#REF!="","",Diapers_main!#REF!)</f>
        <v>#REF!</v>
      </c>
      <c r="D135" s="106" t="e">
        <f>IF(Diapers_main!#REF!="","",Diapers_main!#REF!)</f>
        <v>#REF!</v>
      </c>
      <c r="E135" s="106" t="e">
        <f>IF(Diapers_main!#REF!="","",Diapers_main!#REF!)</f>
        <v>#REF!</v>
      </c>
      <c r="G135" s="106"/>
      <c r="H135" s="106"/>
      <c r="I135" s="106"/>
      <c r="J135" s="106"/>
    </row>
    <row r="136" spans="1:10" hidden="1" x14ac:dyDescent="0.2">
      <c r="A136" t="e">
        <f>IF(Diapers_main!#REF!="","",Diapers_main!#REF!)</f>
        <v>#REF!</v>
      </c>
      <c r="B136" s="3" t="e">
        <f>IF(Diapers_main!#REF!="","",Diapers_main!#REF!)</f>
        <v>#REF!</v>
      </c>
      <c r="C136" t="e">
        <f>IF(Diapers_main!#REF!="","",Diapers_main!#REF!)</f>
        <v>#REF!</v>
      </c>
      <c r="D136" t="e">
        <f>IF(Diapers_main!#REF!="","",Diapers_main!#REF!)</f>
        <v>#REF!</v>
      </c>
      <c r="E136" t="e">
        <f>IF(Diapers_main!#REF!="","",Diapers_main!#REF!)</f>
        <v>#REF!</v>
      </c>
    </row>
    <row r="137" spans="1:10" hidden="1" x14ac:dyDescent="0.2">
      <c r="A137" t="e">
        <f>IF(Diapers_main!#REF!="","",Diapers_main!#REF!)</f>
        <v>#REF!</v>
      </c>
      <c r="B137" s="3" t="e">
        <f>IF(Diapers_main!#REF!="","",Diapers_main!#REF!)</f>
        <v>#REF!</v>
      </c>
      <c r="C137" t="e">
        <f>IF(Diapers_main!#REF!="","",Diapers_main!#REF!)</f>
        <v>#REF!</v>
      </c>
      <c r="D137" t="e">
        <f>IF(Diapers_main!#REF!="","",Diapers_main!#REF!)</f>
        <v>#REF!</v>
      </c>
      <c r="E137" t="e">
        <f>IF(Diapers_main!#REF!="","",Diapers_main!#REF!)</f>
        <v>#REF!</v>
      </c>
    </row>
    <row r="138" spans="1:10" ht="21" hidden="1" x14ac:dyDescent="0.25">
      <c r="A138" s="11" t="e">
        <f>IF(Diapers_main!#REF!="","",Diapers_main!#REF!)</f>
        <v>#REF!</v>
      </c>
      <c r="B138" s="3" t="e">
        <f>IF(Diapers_main!#REF!="","",Diapers_main!#REF!)</f>
        <v>#REF!</v>
      </c>
      <c r="C138" t="e">
        <f>IF(Diapers_main!#REF!="","",Diapers_main!#REF!)</f>
        <v>#REF!</v>
      </c>
      <c r="D138" t="e">
        <f>IF(Diapers_main!#REF!="","",Diapers_main!#REF!)</f>
        <v>#REF!</v>
      </c>
      <c r="E138" t="e">
        <f>IF(Diapers_main!#REF!="","",Diapers_main!#REF!)</f>
        <v>#REF!</v>
      </c>
    </row>
    <row r="139" spans="1:10" hidden="1" x14ac:dyDescent="0.2">
      <c r="A139" t="e">
        <f>IF(Diapers_main!#REF!="","",Diapers_main!#REF!)</f>
        <v>#REF!</v>
      </c>
      <c r="B139" s="3" t="e">
        <f>IF(Diapers_main!#REF!="","",Diapers_main!#REF!)</f>
        <v>#REF!</v>
      </c>
      <c r="C139" t="e">
        <f>IF(Diapers_main!#REF!="","",Diapers_main!#REF!)</f>
        <v>#REF!</v>
      </c>
      <c r="D139" t="e">
        <f>IF(Diapers_main!#REF!="","",Diapers_main!#REF!)</f>
        <v>#REF!</v>
      </c>
      <c r="E139" t="e">
        <f>IF(Diapers_main!#REF!="","",Diapers_main!#REF!)</f>
        <v>#REF!</v>
      </c>
    </row>
    <row r="140" spans="1:10" hidden="1" x14ac:dyDescent="0.2">
      <c r="A140" s="19" t="e">
        <f>IF(Diapers_main!#REF!="","",Diapers_main!#REF!)</f>
        <v>#REF!</v>
      </c>
      <c r="B140" s="8" t="e">
        <f>IF(Diapers_main!#REF!="","",Diapers_main!#REF!)</f>
        <v>#REF!</v>
      </c>
      <c r="C140" s="3" t="e">
        <f>IF(Diapers_main!#REF!="","",Diapers_main!#REF!)</f>
        <v>#REF!</v>
      </c>
      <c r="D140" t="e">
        <f>IF(Diapers_main!#REF!="","",Diapers_main!#REF!)</f>
        <v>#REF!</v>
      </c>
      <c r="E140" t="e">
        <f>IF(Diapers_main!#REF!="","",Diapers_main!#REF!)</f>
        <v>#REF!</v>
      </c>
    </row>
    <row r="141" spans="1:10" hidden="1" x14ac:dyDescent="0.2">
      <c r="A141" s="3" t="str">
        <f>IF(Diapers_main!A45="","",Diapers_main!A45)</f>
        <v>Profit %</v>
      </c>
      <c r="B141" s="8" t="str">
        <f>IF(Diapers_main!B45="","",Diapers_main!B45)</f>
        <v>%</v>
      </c>
      <c r="C141" s="3">
        <f>IF(Diapers_main!C45="","",Diapers_main!C45)</f>
        <v>-0.66253314362456439</v>
      </c>
      <c r="D141" t="e">
        <f>IF(Diapers_main!#REF!="","",Diapers_main!#REF!)</f>
        <v>#REF!</v>
      </c>
      <c r="E141" t="e">
        <f>IF(Diapers_main!#REF!="","",Diapers_main!#REF!)</f>
        <v>#REF!</v>
      </c>
    </row>
    <row r="142" spans="1:10" hidden="1" x14ac:dyDescent="0.2">
      <c r="A142" s="21" t="e">
        <f>IF(Diapers_main!#REF!="","",Diapers_main!#REF!)</f>
        <v>#REF!</v>
      </c>
      <c r="B142" s="24" t="e">
        <f>IF(Diapers_main!#REF!="","",Diapers_main!#REF!)</f>
        <v>#REF!</v>
      </c>
      <c r="C142" s="3" t="e">
        <f>IF(Diapers_main!#REF!="","",Diapers_main!#REF!)</f>
        <v>#REF!</v>
      </c>
      <c r="D142" s="2" t="e">
        <f>IF(Diapers_main!#REF!="","",Diapers_main!#REF!)</f>
        <v>#REF!</v>
      </c>
      <c r="E142" s="2" t="e">
        <f>IF(Diapers_main!#REF!="","",Diapers_main!#REF!)</f>
        <v>#REF!</v>
      </c>
      <c r="G142" s="2"/>
      <c r="H142" s="2"/>
      <c r="I142" s="2"/>
      <c r="J142" s="2"/>
    </row>
    <row r="143" spans="1:10" hidden="1" x14ac:dyDescent="0.2">
      <c r="A143" s="30" t="e">
        <f>IF(Diapers_main!#REF!="","",Diapers_main!#REF!)</f>
        <v>#REF!</v>
      </c>
      <c r="B143" s="24" t="e">
        <f>IF(Diapers_main!#REF!="","",Diapers_main!#REF!)</f>
        <v>#REF!</v>
      </c>
      <c r="C143" s="3" t="e">
        <f>IF(Diapers_main!#REF!="","",Diapers_main!#REF!)</f>
        <v>#REF!</v>
      </c>
      <c r="D143" s="144" t="e">
        <f>IF(Diapers_main!#REF!="","",Diapers_main!#REF!)</f>
        <v>#REF!</v>
      </c>
      <c r="E143" s="144" t="e">
        <f>IF(Diapers_main!#REF!="","",Diapers_main!#REF!)</f>
        <v>#REF!</v>
      </c>
      <c r="G143" s="144"/>
      <c r="H143" s="144"/>
      <c r="I143" s="144"/>
      <c r="J143" s="144"/>
    </row>
    <row r="144" spans="1:10" hidden="1" x14ac:dyDescent="0.2">
      <c r="A144" s="21" t="e">
        <f>IF(Diapers_main!#REF!="","",Diapers_main!#REF!)</f>
        <v>#REF!</v>
      </c>
      <c r="B144" s="24" t="e">
        <f>IF(Diapers_main!#REF!="","",Diapers_main!#REF!)</f>
        <v>#REF!</v>
      </c>
      <c r="C144" s="3" t="e">
        <f>IF(Diapers_main!#REF!="","",Diapers_main!#REF!)</f>
        <v>#REF!</v>
      </c>
      <c r="D144" s="2" t="e">
        <f>IF(Diapers_main!#REF!="","",Diapers_main!#REF!)</f>
        <v>#REF!</v>
      </c>
      <c r="E144" s="2" t="e">
        <f>IF(Diapers_main!#REF!="","",Diapers_main!#REF!)</f>
        <v>#REF!</v>
      </c>
      <c r="G144" s="2"/>
      <c r="H144" s="2"/>
      <c r="I144" s="2"/>
      <c r="J144" s="2"/>
    </row>
    <row r="145" spans="1:10" hidden="1" x14ac:dyDescent="0.2">
      <c r="A145" s="21" t="e">
        <f>IF(Diapers_main!#REF!="","",Diapers_main!#REF!)</f>
        <v>#REF!</v>
      </c>
      <c r="B145" s="24" t="e">
        <f>IF(Diapers_main!#REF!="","",Diapers_main!#REF!)</f>
        <v>#REF!</v>
      </c>
      <c r="C145" s="3" t="e">
        <f>IF(Diapers_main!#REF!="","",Diapers_main!#REF!)</f>
        <v>#REF!</v>
      </c>
      <c r="D145" s="2" t="e">
        <f>IF(Diapers_main!#REF!="","",Diapers_main!#REF!)</f>
        <v>#REF!</v>
      </c>
      <c r="E145" s="2" t="e">
        <f>IF(Diapers_main!#REF!="","",Diapers_main!#REF!)</f>
        <v>#REF!</v>
      </c>
      <c r="G145" s="2"/>
      <c r="H145" s="2"/>
      <c r="I145" s="2"/>
      <c r="J145" s="2"/>
    </row>
    <row r="146" spans="1:10" hidden="1" x14ac:dyDescent="0.2">
      <c r="A146" s="21" t="str">
        <f>IF(Diapers_main!A187="","",Diapers_main!A187)</f>
        <v>INPUTS - Soil (terra preta)</v>
      </c>
      <c r="B146" s="24" t="e">
        <f>IF(Diapers_main!#REF!="","",Diapers_main!#REF!)</f>
        <v>#REF!</v>
      </c>
      <c r="C146" s="3" t="e">
        <f>IF(Diapers_main!#REF!="","",Diapers_main!#REF!)</f>
        <v>#REF!</v>
      </c>
      <c r="D146" s="37" t="e">
        <f>IF(Diapers_main!#REF!="","",Diapers_main!#REF!)</f>
        <v>#REF!</v>
      </c>
      <c r="E146" s="37" t="e">
        <f>IF(Diapers_main!#REF!="","",Diapers_main!#REF!)</f>
        <v>#REF!</v>
      </c>
      <c r="G146" s="37"/>
      <c r="H146" s="37"/>
      <c r="I146" s="37"/>
      <c r="J146" s="37"/>
    </row>
    <row r="147" spans="1:10" hidden="1" x14ac:dyDescent="0.2">
      <c r="A147" s="21" t="e">
        <f>IF(Diapers_main!#REF!="","",Diapers_main!#REF!)</f>
        <v>#REF!</v>
      </c>
      <c r="B147" s="24" t="e">
        <f>IF(Diapers_main!#REF!="","",Diapers_main!#REF!)</f>
        <v>#REF!</v>
      </c>
      <c r="C147" s="3" t="e">
        <f>IF(Diapers_main!#REF!="","",Diapers_main!#REF!)</f>
        <v>#REF!</v>
      </c>
      <c r="D147" s="235" t="e">
        <f>IF(Diapers_main!#REF!="","",Diapers_main!#REF!)</f>
        <v>#REF!</v>
      </c>
      <c r="E147" s="235" t="e">
        <f>IF(Diapers_main!#REF!="","",Diapers_main!#REF!)</f>
        <v>#REF!</v>
      </c>
      <c r="G147" s="21"/>
      <c r="H147" s="21"/>
      <c r="I147" s="21"/>
      <c r="J147" s="21"/>
    </row>
    <row r="148" spans="1:10" hidden="1" x14ac:dyDescent="0.2">
      <c r="A148" t="str">
        <f>IF(Diapers_main!A138="","",Diapers_main!A138)</f>
        <v>GENERAL - Soil (terra preta)</v>
      </c>
      <c r="B148" s="3" t="e">
        <f>IF(Diapers_main!#REF!="","",Diapers_main!#REF!)</f>
        <v>#REF!</v>
      </c>
      <c r="C148" s="3" t="e">
        <f>IF(Diapers_main!#REF!="","",Diapers_main!#REF!)</f>
        <v>#REF!</v>
      </c>
      <c r="D148" t="e">
        <f>IF(Diapers_main!#REF!="","",Diapers_main!#REF!)</f>
        <v>#REF!</v>
      </c>
      <c r="E148" t="e">
        <f>IF(Diapers_main!#REF!="","",Diapers_main!#REF!)</f>
        <v>#REF!</v>
      </c>
    </row>
    <row r="149" spans="1:10" hidden="1" x14ac:dyDescent="0.2">
      <c r="A149" t="str">
        <f>IF(Diapers_main!A155="","",Diapers_main!A155)</f>
        <v/>
      </c>
      <c r="B149" s="3" t="str">
        <f>IF(Diapers_main!B155="","",Diapers_main!B155)</f>
        <v/>
      </c>
      <c r="C149" s="3" t="str">
        <f>IF(Diapers_main!C155="","",Diapers_main!C155)</f>
        <v/>
      </c>
      <c r="D149" t="e">
        <f>IF(Diapers_main!#REF!="","",Diapers_main!#REF!)</f>
        <v>#REF!</v>
      </c>
      <c r="E149" t="e">
        <f>IF(Diapers_main!#REF!="","",Diapers_main!#REF!)</f>
        <v>#REF!</v>
      </c>
    </row>
    <row r="150" spans="1:10" hidden="1" x14ac:dyDescent="0.2">
      <c r="A150" s="38" t="str">
        <f>IF(Diapers_main!A145="","",Diapers_main!A145)</f>
        <v>Equipment price</v>
      </c>
      <c r="B150" s="3" t="str">
        <f>IF(Diapers_main!B145="","",Diapers_main!B145)</f>
        <v xml:space="preserve"> €</v>
      </c>
      <c r="C150" s="3" t="str">
        <f>IF(Diapers_main!C145="","",Diapers_main!C145)</f>
        <v/>
      </c>
      <c r="D150" t="e">
        <f>IF(Diapers_main!#REF!="","",Diapers_main!#REF!)</f>
        <v>#REF!</v>
      </c>
      <c r="E150" t="e">
        <f>IF(Diapers_main!#REF!="","",Diapers_main!#REF!)</f>
        <v>#REF!</v>
      </c>
    </row>
    <row r="151" spans="1:10" hidden="1" x14ac:dyDescent="0.2">
      <c r="A151" t="str">
        <f>IF(Diapers_main!A146="","",Diapers_main!A146)</f>
        <v>lifetime</v>
      </c>
      <c r="B151" s="3" t="str">
        <f>IF(Diapers_main!B146="","",Diapers_main!B146)</f>
        <v>years</v>
      </c>
      <c r="C151" s="3" t="str">
        <f>IF(Diapers_main!C146="","",Diapers_main!C146)</f>
        <v/>
      </c>
      <c r="D151" t="e">
        <f>IF(Diapers_main!#REF!="","",Diapers_main!#REF!)</f>
        <v>#REF!</v>
      </c>
      <c r="E151" t="e">
        <f>IF(Diapers_main!#REF!="","",Diapers_main!#REF!)</f>
        <v>#REF!</v>
      </c>
    </row>
    <row r="152" spans="1:10" hidden="1" x14ac:dyDescent="0.2">
      <c r="A152" s="93" t="str">
        <f>IF(Diapers_main!A147="","",Diapers_main!A147)</f>
        <v/>
      </c>
      <c r="B152" s="95" t="str">
        <f>IF(Diapers_main!B147="","",Diapers_main!B147)</f>
        <v/>
      </c>
      <c r="C152" s="3" t="str">
        <f>IF(Diapers_main!C147="","",Diapers_main!C147)</f>
        <v/>
      </c>
      <c r="D152" t="e">
        <f>IF(Diapers_main!#REF!="","",Diapers_main!#REF!)</f>
        <v>#REF!</v>
      </c>
      <c r="E152" t="e">
        <f>IF(Diapers_main!#REF!="","",Diapers_main!#REF!)</f>
        <v>#REF!</v>
      </c>
    </row>
    <row r="153" spans="1:10" hidden="1" x14ac:dyDescent="0.2">
      <c r="A153" s="236" t="e">
        <f>IF(Diapers_main!#REF!="","",Diapers_main!#REF!)</f>
        <v>#REF!</v>
      </c>
      <c r="B153" s="95" t="e">
        <f>IF(Diapers_main!#REF!="","",Diapers_main!#REF!)</f>
        <v>#REF!</v>
      </c>
      <c r="C153" t="e">
        <f>IF(Diapers_main!#REF!="","",Diapers_main!#REF!)</f>
        <v>#REF!</v>
      </c>
      <c r="D153" s="237" t="e">
        <f>IF(Diapers_main!#REF!="","",Diapers_main!#REF!)</f>
        <v>#REF!</v>
      </c>
      <c r="E153" s="237" t="e">
        <f>IF(Diapers_main!#REF!="","",Diapers_main!#REF!)</f>
        <v>#REF!</v>
      </c>
      <c r="G153" s="237"/>
      <c r="H153" s="237"/>
      <c r="I153" s="237"/>
      <c r="J153" s="237"/>
    </row>
    <row r="154" spans="1:10" hidden="1" x14ac:dyDescent="0.2">
      <c r="A154" s="236" t="str">
        <f>IF(Diapers_main!A150="","",Diapers_main!A150)</f>
        <v>Soil substrate per baby per month</v>
      </c>
      <c r="B154" s="95" t="str">
        <f>IF(Diapers_main!B150="","",Diapers_main!B150)</f>
        <v>liter/baby</v>
      </c>
      <c r="C154" t="str">
        <f>IF(Diapers_main!C150="","",Diapers_main!C150)</f>
        <v/>
      </c>
      <c r="D154" t="e">
        <f>IF(Diapers_main!#REF!="","",Diapers_main!#REF!)</f>
        <v>#REF!</v>
      </c>
      <c r="E154" t="e">
        <f>IF(Diapers_main!#REF!="","",Diapers_main!#REF!)</f>
        <v>#REF!</v>
      </c>
    </row>
    <row r="155" spans="1:10" hidden="1" x14ac:dyDescent="0.2">
      <c r="A155" s="236" t="e">
        <f>IF(Diapers_main!#REF!="","",Diapers_main!#REF!)</f>
        <v>#REF!</v>
      </c>
      <c r="B155" s="95" t="e">
        <f>IF(Diapers_main!#REF!="","",Diapers_main!#REF!)</f>
        <v>#REF!</v>
      </c>
      <c r="C155" t="e">
        <f>IF(Diapers_main!#REF!="","",Diapers_main!#REF!)</f>
        <v>#REF!</v>
      </c>
      <c r="D155" s="237" t="e">
        <f>IF(Diapers_main!#REF!="","",Diapers_main!#REF!)</f>
        <v>#REF!</v>
      </c>
      <c r="E155" s="237" t="e">
        <f>IF(Diapers_main!#REF!="","",Diapers_main!#REF!)</f>
        <v>#REF!</v>
      </c>
      <c r="G155" s="237"/>
      <c r="H155" s="237"/>
      <c r="I155" s="237"/>
      <c r="J155" s="237"/>
    </row>
    <row r="156" spans="1:10" hidden="1" x14ac:dyDescent="0.2">
      <c r="A156" t="e">
        <f>IF(Diapers_main!#REF!="","",Diapers_main!#REF!)</f>
        <v>#REF!</v>
      </c>
      <c r="B156" s="3" t="e">
        <f>IF(Diapers_main!#REF!="","",Diapers_main!#REF!)</f>
        <v>#REF!</v>
      </c>
      <c r="C156" t="e">
        <f>IF(Diapers_main!#REF!="","",Diapers_main!#REF!)</f>
        <v>#REF!</v>
      </c>
      <c r="D156" t="e">
        <f>IF(Diapers_main!#REF!="","",Diapers_main!#REF!)</f>
        <v>#REF!</v>
      </c>
      <c r="E156" t="e">
        <f>IF(Diapers_main!#REF!="","",Diapers_main!#REF!)</f>
        <v>#REF!</v>
      </c>
    </row>
    <row r="157" spans="1:10" hidden="1" x14ac:dyDescent="0.2">
      <c r="A157" s="39" t="str">
        <f>IF(Diapers_main!A151="","",Diapers_main!A151)</f>
        <v/>
      </c>
      <c r="B157" s="8" t="str">
        <f>IF(Diapers_main!B151="","",Diapers_main!B151)</f>
        <v/>
      </c>
      <c r="C157" s="3" t="str">
        <f>IF(Diapers_main!C151="","",Diapers_main!C151)</f>
        <v/>
      </c>
      <c r="D157" s="3" t="e">
        <f>IF(Diapers_main!#REF!="","",Diapers_main!#REF!)</f>
        <v>#REF!</v>
      </c>
      <c r="E157" s="3" t="e">
        <f>IF(Diapers_main!#REF!="","",Diapers_main!#REF!)</f>
        <v>#REF!</v>
      </c>
      <c r="G157" s="3"/>
      <c r="H157" s="3"/>
      <c r="I157" s="3"/>
      <c r="J157" s="3"/>
    </row>
    <row r="158" spans="1:10" hidden="1" x14ac:dyDescent="0.2">
      <c r="A158" t="str">
        <f>IF(Diapers_main!A152="","",Diapers_main!A152)</f>
        <v>loan ratio</v>
      </c>
      <c r="B158" s="8" t="str">
        <f>IF(Diapers_main!B152="","",Diapers_main!B152)</f>
        <v>%</v>
      </c>
      <c r="C158" s="3" t="str">
        <f>IF(Diapers_main!C152="","",Diapers_main!C152)</f>
        <v/>
      </c>
      <c r="D158" s="3" t="e">
        <f>IF(Diapers_main!#REF!="","",Diapers_main!#REF!)</f>
        <v>#REF!</v>
      </c>
      <c r="E158" s="3" t="e">
        <f>IF(Diapers_main!#REF!="","",Diapers_main!#REF!)</f>
        <v>#REF!</v>
      </c>
      <c r="G158" s="3"/>
      <c r="H158" s="3"/>
      <c r="I158" s="3"/>
      <c r="J158" s="3"/>
    </row>
    <row r="159" spans="1:10" hidden="1" x14ac:dyDescent="0.2">
      <c r="A159" s="40" t="str">
        <f>IF(Diapers_main!A153="","",Diapers_main!A153)</f>
        <v xml:space="preserve">Monthly interest </v>
      </c>
      <c r="B159" s="41" t="str">
        <f>IF(Diapers_main!B153="","",Diapers_main!B153)</f>
        <v xml:space="preserve"> €</v>
      </c>
      <c r="C159" s="3" t="str">
        <f>IF(Diapers_main!C153="","",Diapers_main!C153)</f>
        <v/>
      </c>
      <c r="D159" s="107" t="e">
        <f>IF(Diapers_main!#REF!="","",Diapers_main!#REF!)</f>
        <v>#REF!</v>
      </c>
      <c r="E159" s="107" t="e">
        <f>IF(Diapers_main!#REF!="","",Diapers_main!#REF!)</f>
        <v>#REF!</v>
      </c>
      <c r="G159" s="107"/>
      <c r="H159" s="107"/>
      <c r="I159" s="107"/>
      <c r="J159" s="107"/>
    </row>
    <row r="160" spans="1:10" hidden="1" x14ac:dyDescent="0.2">
      <c r="A160" s="40" t="str">
        <f>IF(Diapers_main!A154="","",Diapers_main!A154)</f>
        <v>loan repayment (principal payment)</v>
      </c>
      <c r="B160" s="41" t="str">
        <f>IF(Diapers_main!B154="","",Diapers_main!B154)</f>
        <v xml:space="preserve"> €</v>
      </c>
      <c r="C160" s="3" t="str">
        <f>IF(Diapers_main!C154="","",Diapers_main!C154)</f>
        <v/>
      </c>
      <c r="D160" s="238" t="e">
        <f>IF(Diapers_main!#REF!="","",Diapers_main!#REF!)</f>
        <v>#REF!</v>
      </c>
      <c r="E160" s="238" t="e">
        <f>IF(Diapers_main!#REF!="","",Diapers_main!#REF!)</f>
        <v>#REF!</v>
      </c>
      <c r="G160" s="238"/>
      <c r="H160" s="238"/>
      <c r="I160" s="238"/>
      <c r="J160" s="238"/>
    </row>
    <row r="161" spans="1:10" hidden="1" x14ac:dyDescent="0.2">
      <c r="A161" s="40" t="e">
        <f>IF(Diapers_main!#REF!="","",Diapers_main!#REF!)</f>
        <v>#REF!</v>
      </c>
      <c r="B161" s="41" t="e">
        <f>IF(Diapers_main!#REF!="","",Diapers_main!#REF!)</f>
        <v>#REF!</v>
      </c>
      <c r="C161" s="3" t="e">
        <f>IF(Diapers_main!#REF!="","",Diapers_main!#REF!)</f>
        <v>#REF!</v>
      </c>
      <c r="D161" s="107" t="e">
        <f>IF(Diapers_main!#REF!="","",Diapers_main!#REF!)</f>
        <v>#REF!</v>
      </c>
      <c r="E161" s="107" t="e">
        <f>IF(Diapers_main!#REF!="","",Diapers_main!#REF!)</f>
        <v>#REF!</v>
      </c>
      <c r="G161" s="107"/>
      <c r="H161" s="107"/>
      <c r="I161" s="107"/>
      <c r="J161" s="107"/>
    </row>
    <row r="162" spans="1:10" hidden="1" x14ac:dyDescent="0.2">
      <c r="A162" s="40" t="e">
        <f>IF(Diapers_main!#REF!="","",Diapers_main!#REF!)</f>
        <v>#REF!</v>
      </c>
      <c r="B162" s="41" t="e">
        <f>IF(Diapers_main!#REF!="","",Diapers_main!#REF!)</f>
        <v>#REF!</v>
      </c>
      <c r="C162" s="3" t="e">
        <f>IF(Diapers_main!#REF!="","",Diapers_main!#REF!)</f>
        <v>#REF!</v>
      </c>
      <c r="D162" s="109" t="e">
        <f>IF(Diapers_main!#REF!="","",Diapers_main!#REF!)</f>
        <v>#REF!</v>
      </c>
      <c r="E162" s="109" t="e">
        <f>IF(Diapers_main!#REF!="","",Diapers_main!#REF!)</f>
        <v>#REF!</v>
      </c>
      <c r="G162" s="109"/>
      <c r="H162" s="109"/>
      <c r="I162" s="109"/>
      <c r="J162" s="109"/>
    </row>
    <row r="163" spans="1:10" hidden="1" x14ac:dyDescent="0.2">
      <c r="A163" s="40" t="e">
        <f>IF(Diapers_main!#REF!="","",Diapers_main!#REF!)</f>
        <v>#REF!</v>
      </c>
      <c r="B163" s="41" t="e">
        <f>IF(Diapers_main!#REF!="","",Diapers_main!#REF!)</f>
        <v>#REF!</v>
      </c>
      <c r="C163" s="3" t="e">
        <f>IF(Diapers_main!#REF!="","",Diapers_main!#REF!)</f>
        <v>#REF!</v>
      </c>
      <c r="D163" s="114" t="e">
        <f>IF(Diapers_main!#REF!="","",Diapers_main!#REF!)</f>
        <v>#REF!</v>
      </c>
      <c r="E163" s="114" t="e">
        <f>IF(Diapers_main!#REF!="","",Diapers_main!#REF!)</f>
        <v>#REF!</v>
      </c>
      <c r="G163" s="114"/>
      <c r="H163" s="114"/>
      <c r="I163" s="114"/>
      <c r="J163" s="114"/>
    </row>
    <row r="164" spans="1:10" hidden="1" x14ac:dyDescent="0.2">
      <c r="A164" s="40" t="str">
        <f>IF(Diapers_main!A175="","",Diapers_main!A175)</f>
        <v/>
      </c>
      <c r="B164" s="41" t="str">
        <f>IF(Diapers_main!B175="","",Diapers_main!B175)</f>
        <v/>
      </c>
      <c r="C164" s="3" t="str">
        <f>IF(Diapers_main!C175="","",Diapers_main!C175)</f>
        <v/>
      </c>
      <c r="D164" s="239" t="e">
        <f>IF(Diapers_main!#REF!="","",Diapers_main!#REF!)</f>
        <v>#REF!</v>
      </c>
      <c r="E164" s="239" t="e">
        <f>IF(Diapers_main!#REF!="","",Diapers_main!#REF!)</f>
        <v>#REF!</v>
      </c>
      <c r="G164" s="239"/>
      <c r="H164" s="239"/>
      <c r="I164" s="239"/>
      <c r="J164" s="239"/>
    </row>
    <row r="165" spans="1:10" hidden="1" x14ac:dyDescent="0.2">
      <c r="A165" s="40" t="str">
        <f>IF(Diapers_main!A189="","",Diapers_main!A189)</f>
        <v>Variable costs</v>
      </c>
      <c r="B165" s="41" t="e">
        <f>IF(Diapers_main!#REF!="","",Diapers_main!#REF!)</f>
        <v>#REF!</v>
      </c>
      <c r="C165" s="3" t="e">
        <f>IF(Diapers_main!#REF!="","",Diapers_main!#REF!)</f>
        <v>#REF!</v>
      </c>
      <c r="D165" s="239" t="e">
        <f>IF(Diapers_main!#REF!="","",Diapers_main!#REF!)</f>
        <v>#REF!</v>
      </c>
      <c r="E165" s="239" t="e">
        <f>IF(Diapers_main!#REF!="","",Diapers_main!#REF!)</f>
        <v>#REF!</v>
      </c>
      <c r="G165" s="239"/>
      <c r="H165" s="239"/>
      <c r="I165" s="239"/>
      <c r="J165" s="239"/>
    </row>
    <row r="166" spans="1:10" hidden="1" x14ac:dyDescent="0.2">
      <c r="A166" t="e">
        <f>IF(Diapers_main!#REF!="","",Diapers_main!#REF!)</f>
        <v>#REF!</v>
      </c>
      <c r="B166" s="3" t="e">
        <f>IF(Diapers_main!#REF!="","",Diapers_main!#REF!)</f>
        <v>#REF!</v>
      </c>
      <c r="C166" s="3" t="e">
        <f>IF(Diapers_main!#REF!="","",Diapers_main!#REF!)</f>
        <v>#REF!</v>
      </c>
      <c r="D166" t="e">
        <f>IF(Diapers_main!#REF!="","",Diapers_main!#REF!)</f>
        <v>#REF!</v>
      </c>
      <c r="E166" t="e">
        <f>IF(Diapers_main!#REF!="","",Diapers_main!#REF!)</f>
        <v>#REF!</v>
      </c>
    </row>
    <row r="167" spans="1:10" hidden="1" x14ac:dyDescent="0.2">
      <c r="A167" s="91" t="e">
        <f>IF(Diapers_main!#REF!="","",Diapers_main!#REF!)</f>
        <v>#REF!</v>
      </c>
      <c r="B167" s="3" t="e">
        <f>IF(Diapers_main!#REF!="","",Diapers_main!#REF!)</f>
        <v>#REF!</v>
      </c>
      <c r="C167" s="3" t="e">
        <f>IF(Diapers_main!#REF!="","",Diapers_main!#REF!)</f>
        <v>#REF!</v>
      </c>
      <c r="D167" t="e">
        <f>IF(Diapers_main!#REF!="","",Diapers_main!#REF!)</f>
        <v>#REF!</v>
      </c>
      <c r="E167" t="e">
        <f>IF(Diapers_main!#REF!="","",Diapers_main!#REF!)</f>
        <v>#REF!</v>
      </c>
    </row>
    <row r="168" spans="1:10" hidden="1" x14ac:dyDescent="0.2">
      <c r="A168" s="171" t="str">
        <f>IF(Diapers_main!A192="","",Diapers_main!A192)</f>
        <v>Liters of used inlays (40-100 l)</v>
      </c>
      <c r="B168" s="172" t="str">
        <f>IF(Diapers_main!B192="","",Diapers_main!B192)</f>
        <v>l/month/baby</v>
      </c>
      <c r="C168" s="3" t="str">
        <f>IF(Diapers_main!C192="","",Diapers_main!C192)</f>
        <v/>
      </c>
      <c r="D168" t="e">
        <f>IF(Diapers_main!#REF!="","",Diapers_main!#REF!)</f>
        <v>#REF!</v>
      </c>
      <c r="E168" t="e">
        <f>IF(Diapers_main!#REF!="","",Diapers_main!#REF!)</f>
        <v>#REF!</v>
      </c>
    </row>
    <row r="169" spans="1:10" hidden="1" x14ac:dyDescent="0.2">
      <c r="A169" s="148" t="str">
        <f>IF(Diapers_main!A194="","",Diapers_main!A194)</f>
        <v>Price of 1 liter inlays</v>
      </c>
      <c r="B169" s="149" t="str">
        <f>IF(Diapers_main!B194="","",Diapers_main!B194)</f>
        <v>€</v>
      </c>
      <c r="C169" s="3" t="str">
        <f>IF(Diapers_main!C194="","",Diapers_main!C194)</f>
        <v/>
      </c>
      <c r="D169" s="173" t="e">
        <f>IF(Diapers_main!#REF!="","",Diapers_main!#REF!)</f>
        <v>#REF!</v>
      </c>
      <c r="E169" s="173" t="e">
        <f>IF(Diapers_main!#REF!="","",Diapers_main!#REF!)</f>
        <v>#REF!</v>
      </c>
      <c r="G169" s="173"/>
      <c r="H169" s="173"/>
      <c r="I169" s="173"/>
      <c r="J169" s="173"/>
    </row>
    <row r="170" spans="1:10" hidden="1" x14ac:dyDescent="0.2">
      <c r="A170" s="148" t="str">
        <f>IF(Diapers_main!A196="","",Diapers_main!A196)</f>
        <v>Used inlays price total</v>
      </c>
      <c r="B170" s="149" t="str">
        <f>IF(Diapers_main!B196="","",Diapers_main!B196)</f>
        <v>€</v>
      </c>
      <c r="C170" s="3" t="str">
        <f>IF(Diapers_main!C196="","",Diapers_main!C196)</f>
        <v/>
      </c>
      <c r="D170" s="173" t="e">
        <f>IF(Diapers_main!#REF!="","",Diapers_main!#REF!)</f>
        <v>#REF!</v>
      </c>
      <c r="E170" s="173" t="e">
        <f>IF(Diapers_main!#REF!="","",Diapers_main!#REF!)</f>
        <v>#REF!</v>
      </c>
      <c r="G170" s="173"/>
      <c r="H170" s="173"/>
      <c r="I170" s="173"/>
      <c r="J170" s="173"/>
    </row>
    <row r="171" spans="1:10" hidden="1" x14ac:dyDescent="0.2">
      <c r="A171" t="e">
        <f>IF(Diapers_main!#REF!="","",Diapers_main!#REF!)</f>
        <v>#REF!</v>
      </c>
      <c r="B171" s="3" t="e">
        <f>IF(Diapers_main!#REF!="","",Diapers_main!#REF!)</f>
        <v>#REF!</v>
      </c>
      <c r="C171" s="3" t="e">
        <f>IF(Diapers_main!#REF!="","",Diapers_main!#REF!)</f>
        <v>#REF!</v>
      </c>
      <c r="D171" t="e">
        <f>IF(Diapers_main!#REF!="","",Diapers_main!#REF!)</f>
        <v>#REF!</v>
      </c>
      <c r="E171" t="e">
        <f>IF(Diapers_main!#REF!="","",Diapers_main!#REF!)</f>
        <v>#REF!</v>
      </c>
    </row>
    <row r="172" spans="1:10" hidden="1" x14ac:dyDescent="0.2">
      <c r="A172" s="171" t="str">
        <f>IF(Diapers_main!A216="","",Diapers_main!A216)</f>
        <v>labour need</v>
      </c>
      <c r="B172" s="3" t="str">
        <f>IF(Diapers_main!B216="","",Diapers_main!B216)</f>
        <v>capita</v>
      </c>
      <c r="C172" s="3" t="str">
        <f>IF(Diapers_main!C216="","",Diapers_main!C216)</f>
        <v/>
      </c>
      <c r="D172" t="e">
        <f>IF(Diapers_main!#REF!="","",Diapers_main!#REF!)</f>
        <v>#REF!</v>
      </c>
      <c r="E172" t="e">
        <f>IF(Diapers_main!#REF!="","",Diapers_main!#REF!)</f>
        <v>#REF!</v>
      </c>
    </row>
    <row r="173" spans="1:10" hidden="1" x14ac:dyDescent="0.2">
      <c r="A173" s="148" t="str">
        <f>IF(Diapers_main!A217="","",Diapers_main!A217)</f>
        <v>labour, monthly salary - full</v>
      </c>
      <c r="B173" s="149" t="str">
        <f>IF(Diapers_main!B217="","",Diapers_main!B217)</f>
        <v>€/capita</v>
      </c>
      <c r="C173" s="3" t="str">
        <f>IF(Diapers_main!C217="","",Diapers_main!C217)</f>
        <v/>
      </c>
      <c r="D173" s="114" t="e">
        <f>IF(Diapers_main!#REF!="","",Diapers_main!#REF!)</f>
        <v>#REF!</v>
      </c>
      <c r="E173" s="114" t="e">
        <f>IF(Diapers_main!#REF!="","",Diapers_main!#REF!)</f>
        <v>#REF!</v>
      </c>
      <c r="G173" s="114"/>
      <c r="H173" s="114"/>
      <c r="I173" s="114"/>
      <c r="J173" s="114"/>
    </row>
    <row r="174" spans="1:10" hidden="1" x14ac:dyDescent="0.2">
      <c r="A174" s="148" t="str">
        <f>IF(Diapers_main!A218="","",Diapers_main!A218)</f>
        <v>labour, monthly salary - total cost</v>
      </c>
      <c r="B174" s="149" t="str">
        <f>IF(Diapers_main!B218="","",Diapers_main!B218)</f>
        <v>€</v>
      </c>
      <c r="C174" s="3" t="str">
        <f>IF(Diapers_main!C218="","",Diapers_main!C218)</f>
        <v/>
      </c>
      <c r="D174" s="114" t="e">
        <f>IF(Diapers_main!#REF!="","",Diapers_main!#REF!)</f>
        <v>#REF!</v>
      </c>
      <c r="E174" s="114" t="e">
        <f>IF(Diapers_main!#REF!="","",Diapers_main!#REF!)</f>
        <v>#REF!</v>
      </c>
      <c r="G174" s="114"/>
      <c r="H174" s="114"/>
      <c r="I174" s="114"/>
      <c r="J174" s="114"/>
    </row>
    <row r="175" spans="1:10" hidden="1" x14ac:dyDescent="0.2">
      <c r="A175" t="e">
        <f>IF(Diapers_main!#REF!="","",Diapers_main!#REF!)</f>
        <v>#REF!</v>
      </c>
      <c r="B175" s="3" t="e">
        <f>IF(Diapers_main!#REF!="","",Diapers_main!#REF!)</f>
        <v>#REF!</v>
      </c>
      <c r="C175" s="3" t="e">
        <f>IF(Diapers_main!#REF!="","",Diapers_main!#REF!)</f>
        <v>#REF!</v>
      </c>
      <c r="D175" t="e">
        <f>IF(Diapers_main!#REF!="","",Diapers_main!#REF!)</f>
        <v>#REF!</v>
      </c>
      <c r="E175" t="e">
        <f>IF(Diapers_main!#REF!="","",Diapers_main!#REF!)</f>
        <v>#REF!</v>
      </c>
    </row>
    <row r="176" spans="1:10" hidden="1" x14ac:dyDescent="0.2">
      <c r="A176" s="171" t="e">
        <f>IF(Diapers_main!#REF!="","",Diapers_main!#REF!)</f>
        <v>#REF!</v>
      </c>
      <c r="B176" s="172" t="e">
        <f>IF(Diapers_main!#REF!="","",Diapers_main!#REF!)</f>
        <v>#REF!</v>
      </c>
      <c r="C176" s="3" t="e">
        <f>IF(Diapers_main!#REF!="","",Diapers_main!#REF!)</f>
        <v>#REF!</v>
      </c>
      <c r="D176" t="e">
        <f>IF(Diapers_main!#REF!="","",Diapers_main!#REF!)</f>
        <v>#REF!</v>
      </c>
      <c r="E176" t="e">
        <f>IF(Diapers_main!#REF!="","",Diapers_main!#REF!)</f>
        <v>#REF!</v>
      </c>
    </row>
    <row r="177" spans="1:10" hidden="1" x14ac:dyDescent="0.2">
      <c r="A177" s="148" t="e">
        <f>IF(Diapers_main!#REF!="","",Diapers_main!#REF!)</f>
        <v>#REF!</v>
      </c>
      <c r="B177" s="149" t="e">
        <f>IF(Diapers_main!#REF!="","",Diapers_main!#REF!)</f>
        <v>#REF!</v>
      </c>
      <c r="C177" s="3" t="e">
        <f>IF(Diapers_main!#REF!="","",Diapers_main!#REF!)</f>
        <v>#REF!</v>
      </c>
      <c r="D177" s="176" t="e">
        <f>IF(Diapers_main!#REF!="","",Diapers_main!#REF!)</f>
        <v>#REF!</v>
      </c>
      <c r="E177" s="176" t="e">
        <f>IF(Diapers_main!#REF!="","",Diapers_main!#REF!)</f>
        <v>#REF!</v>
      </c>
      <c r="G177" s="176"/>
      <c r="H177" s="176"/>
      <c r="I177" s="176"/>
      <c r="J177" s="176"/>
    </row>
    <row r="178" spans="1:10" hidden="1" x14ac:dyDescent="0.2">
      <c r="A178" s="148" t="e">
        <f>IF(Diapers_main!#REF!="","",Diapers_main!#REF!)</f>
        <v>#REF!</v>
      </c>
      <c r="B178" s="149" t="e">
        <f>IF(Diapers_main!#REF!="","",Diapers_main!#REF!)</f>
        <v>#REF!</v>
      </c>
      <c r="C178" s="3" t="e">
        <f>IF(Diapers_main!#REF!="","",Diapers_main!#REF!)</f>
        <v>#REF!</v>
      </c>
      <c r="D178" s="148" t="e">
        <f>IF(Diapers_main!#REF!="","",Diapers_main!#REF!)</f>
        <v>#REF!</v>
      </c>
      <c r="E178" s="148" t="e">
        <f>IF(Diapers_main!#REF!="","",Diapers_main!#REF!)</f>
        <v>#REF!</v>
      </c>
      <c r="G178" s="148"/>
      <c r="H178" s="148"/>
      <c r="I178" s="148"/>
      <c r="J178" s="148"/>
    </row>
    <row r="179" spans="1:10" hidden="1" x14ac:dyDescent="0.2">
      <c r="A179" t="e">
        <f>IF(Diapers_main!#REF!="","",Diapers_main!#REF!)</f>
        <v>#REF!</v>
      </c>
      <c r="B179" s="3" t="e">
        <f>IF(Diapers_main!#REF!="","",Diapers_main!#REF!)</f>
        <v>#REF!</v>
      </c>
      <c r="C179" s="3" t="e">
        <f>IF(Diapers_main!#REF!="","",Diapers_main!#REF!)</f>
        <v>#REF!</v>
      </c>
      <c r="D179" t="e">
        <f>IF(Diapers_main!#REF!="","",Diapers_main!#REF!)</f>
        <v>#REF!</v>
      </c>
      <c r="E179" t="e">
        <f>IF(Diapers_main!#REF!="","",Diapers_main!#REF!)</f>
        <v>#REF!</v>
      </c>
    </row>
    <row r="180" spans="1:10" hidden="1" x14ac:dyDescent="0.2">
      <c r="A180" s="89" t="e">
        <f>IF(Diapers_main!#REF!="","",Diapers_main!#REF!)</f>
        <v>#REF!</v>
      </c>
      <c r="B180" s="3" t="e">
        <f>IF(Diapers_main!#REF!="","",Diapers_main!#REF!)</f>
        <v>#REF!</v>
      </c>
      <c r="C180" s="3" t="e">
        <f>IF(Diapers_main!#REF!="","",Diapers_main!#REF!)</f>
        <v>#REF!</v>
      </c>
      <c r="D180" t="e">
        <f>IF(Diapers_main!#REF!="","",Diapers_main!#REF!)</f>
        <v>#REF!</v>
      </c>
      <c r="E180" t="e">
        <f>IF(Diapers_main!#REF!="","",Diapers_main!#REF!)</f>
        <v>#REF!</v>
      </c>
    </row>
    <row r="181" spans="1:10" hidden="1" x14ac:dyDescent="0.2">
      <c r="A181" t="e">
        <f>IF(Diapers_main!#REF!="","",Diapers_main!#REF!)</f>
        <v>#REF!</v>
      </c>
      <c r="B181" s="3" t="e">
        <f>IF(Diapers_main!#REF!="","",Diapers_main!#REF!)</f>
        <v>#REF!</v>
      </c>
      <c r="C181" s="3" t="e">
        <f>IF(Diapers_main!#REF!="","",Diapers_main!#REF!)</f>
        <v>#REF!</v>
      </c>
      <c r="D181" t="e">
        <f>IF(Diapers_main!#REF!="","",Diapers_main!#REF!)</f>
        <v>#REF!</v>
      </c>
      <c r="E181" t="e">
        <f>IF(Diapers_main!#REF!="","",Diapers_main!#REF!)</f>
        <v>#REF!</v>
      </c>
    </row>
    <row r="182" spans="1:10" hidden="1" x14ac:dyDescent="0.2">
      <c r="A182" s="73" t="str">
        <f>IF(Diapers_main!A234="","",Diapers_main!A234)</f>
        <v/>
      </c>
      <c r="B182" s="74" t="str">
        <f>IF(Diapers_main!B234="","",Diapers_main!B234)</f>
        <v/>
      </c>
      <c r="C182" s="3" t="str">
        <f>IF(Diapers_main!C234="","",Diapers_main!C234)</f>
        <v/>
      </c>
      <c r="D182" s="114" t="e">
        <f>IF(Diapers_main!#REF!="","",Diapers_main!#REF!)</f>
        <v>#REF!</v>
      </c>
      <c r="E182" s="114" t="e">
        <f>IF(Diapers_main!#REF!="","",Diapers_main!#REF!)</f>
        <v>#REF!</v>
      </c>
      <c r="G182" s="114"/>
      <c r="H182" s="114"/>
      <c r="I182" s="114"/>
      <c r="J182" s="114"/>
    </row>
    <row r="183" spans="1:10" hidden="1" x14ac:dyDescent="0.2">
      <c r="A183" s="73" t="str">
        <f>IF(Diapers_main!A221="","",Diapers_main!A221)</f>
        <v>energy for 1 liter tp</v>
      </c>
      <c r="B183" s="74" t="str">
        <f>IF(Diapers_main!B221="","",Diapers_main!B221)</f>
        <v>kWh/1 m3</v>
      </c>
      <c r="C183" s="3" t="str">
        <f>IF(Diapers_main!C221="","",Diapers_main!C221)</f>
        <v/>
      </c>
      <c r="D183" s="240" t="e">
        <f>IF(Diapers_main!#REF!="","",Diapers_main!#REF!)</f>
        <v>#REF!</v>
      </c>
      <c r="E183" s="240" t="e">
        <f>IF(Diapers_main!#REF!="","",Diapers_main!#REF!)</f>
        <v>#REF!</v>
      </c>
      <c r="G183" s="240"/>
      <c r="H183" s="240"/>
      <c r="I183" s="240"/>
      <c r="J183" s="240"/>
    </row>
    <row r="184" spans="1:10" hidden="1" x14ac:dyDescent="0.2">
      <c r="A184" t="str">
        <f>IF(Diapers_main!A222="","",Diapers_main!A222)</f>
        <v>energy - total</v>
      </c>
      <c r="B184" s="3" t="str">
        <f>IF(Diapers_main!B222="","",Diapers_main!B222)</f>
        <v>kWh</v>
      </c>
      <c r="C184" s="3" t="str">
        <f>IF(Diapers_main!C222="","",Diapers_main!C222)</f>
        <v/>
      </c>
      <c r="D184" t="e">
        <f>IF(Diapers_main!#REF!="","",Diapers_main!#REF!)</f>
        <v>#REF!</v>
      </c>
      <c r="E184" t="e">
        <f>IF(Diapers_main!#REF!="","",Diapers_main!#REF!)</f>
        <v>#REF!</v>
      </c>
    </row>
    <row r="185" spans="1:10" hidden="1" x14ac:dyDescent="0.2">
      <c r="A185" s="38" t="str">
        <f>IF(Diapers_main!A223="","",Diapers_main!A223)</f>
        <v xml:space="preserve">price </v>
      </c>
      <c r="B185" s="3" t="str">
        <f>IF(Diapers_main!B223="","",Diapers_main!B223)</f>
        <v>€/kWh</v>
      </c>
      <c r="C185" s="3" t="str">
        <f>IF(Diapers_main!C223="","",Diapers_main!C223)</f>
        <v/>
      </c>
      <c r="D185" t="e">
        <f>IF(Diapers_main!#REF!="","",Diapers_main!#REF!)</f>
        <v>#REF!</v>
      </c>
      <c r="E185" t="e">
        <f>IF(Diapers_main!#REF!="","",Diapers_main!#REF!)</f>
        <v>#REF!</v>
      </c>
    </row>
    <row r="186" spans="1:10" hidden="1" x14ac:dyDescent="0.2">
      <c r="A186" t="str">
        <f>IF(Diapers_main!A224="","",Diapers_main!A224)</f>
        <v>energy - total price</v>
      </c>
      <c r="B186" s="3" t="str">
        <f>IF(Diapers_main!B224="","",Diapers_main!B224)</f>
        <v>€</v>
      </c>
      <c r="C186" s="3" t="str">
        <f>IF(Diapers_main!C224="","",Diapers_main!C224)</f>
        <v/>
      </c>
      <c r="D186" t="e">
        <f>IF(Diapers_main!#REF!="","",Diapers_main!#REF!)</f>
        <v>#REF!</v>
      </c>
      <c r="E186" t="e">
        <f>IF(Diapers_main!#REF!="","",Diapers_main!#REF!)</f>
        <v>#REF!</v>
      </c>
    </row>
    <row r="187" spans="1:10" ht="16" hidden="1" x14ac:dyDescent="0.2">
      <c r="A187" s="53" t="str">
        <f>IF(Diapers_main!A243="","",Diapers_main!A243)</f>
        <v xml:space="preserve">Transport cost, total </v>
      </c>
      <c r="B187" s="54" t="str">
        <f>IF(Diapers_main!B243="","",Diapers_main!B243)</f>
        <v>€</v>
      </c>
      <c r="C187" s="3" t="str">
        <f>IF(Diapers_main!C243="","",Diapers_main!C243)</f>
        <v/>
      </c>
      <c r="D187" s="27" t="e">
        <f>IF(Diapers_main!#REF!="","",Diapers_main!#REF!)</f>
        <v>#REF!</v>
      </c>
      <c r="E187" s="27" t="e">
        <f>IF(Diapers_main!#REF!="","",Diapers_main!#REF!)</f>
        <v>#REF!</v>
      </c>
      <c r="G187" s="27"/>
      <c r="H187" s="27"/>
      <c r="I187" s="27"/>
      <c r="J187" s="27"/>
    </row>
    <row r="188" spans="1:10" hidden="1" x14ac:dyDescent="0.2">
      <c r="A188" t="str">
        <f>IF(Diapers_main!A246="","",Diapers_main!A246)</f>
        <v>monthly overhead/1000 liter tp</v>
      </c>
      <c r="B188" s="8" t="str">
        <f>IF(Diapers_main!B246="","",Diapers_main!B246)</f>
        <v>€/1000 liter</v>
      </c>
      <c r="C188" s="3" t="str">
        <f>IF(Diapers_main!C246="","",Diapers_main!C246)</f>
        <v/>
      </c>
      <c r="D188" s="3" t="e">
        <f>IF(Diapers_main!#REF!="","",Diapers_main!#REF!)</f>
        <v>#REF!</v>
      </c>
      <c r="E188" s="3" t="e">
        <f>IF(Diapers_main!#REF!="","",Diapers_main!#REF!)</f>
        <v>#REF!</v>
      </c>
      <c r="G188" s="3"/>
      <c r="H188" s="3"/>
      <c r="I188" s="3"/>
      <c r="J188" s="3"/>
    </row>
    <row r="189" spans="1:10" hidden="1" x14ac:dyDescent="0.2">
      <c r="A189" s="52" t="str">
        <f>IF(Diapers_main!A247="","",Diapers_main!A247)</f>
        <v>Total overhead</v>
      </c>
      <c r="B189" s="48" t="str">
        <f>IF(Diapers_main!B247="","",Diapers_main!B247)</f>
        <v>€</v>
      </c>
      <c r="C189" s="3" t="str">
        <f>IF(Diapers_main!C247="","",Diapers_main!C247)</f>
        <v/>
      </c>
      <c r="D189" s="101" t="e">
        <f>IF(Diapers_main!#REF!="","",Diapers_main!#REF!)</f>
        <v>#REF!</v>
      </c>
      <c r="E189" s="101" t="e">
        <f>IF(Diapers_main!#REF!="","",Diapers_main!#REF!)</f>
        <v>#REF!</v>
      </c>
      <c r="G189" s="101"/>
      <c r="H189" s="101"/>
      <c r="I189" s="101"/>
      <c r="J189" s="101"/>
    </row>
    <row r="190" spans="1:10" hidden="1" x14ac:dyDescent="0.2">
      <c r="A190" s="52" t="str">
        <f>IF(Diapers_main!A248="","",Diapers_main!A248)</f>
        <v/>
      </c>
      <c r="B190" s="48" t="str">
        <f>IF(Diapers_main!B248="","",Diapers_main!B248)</f>
        <v/>
      </c>
      <c r="C190" s="3" t="str">
        <f>IF(Diapers_main!C248="","",Diapers_main!C248)</f>
        <v/>
      </c>
      <c r="D190" s="241" t="e">
        <f>IF(Diapers_main!#REF!="","",Diapers_main!#REF!)</f>
        <v>#REF!</v>
      </c>
      <c r="E190" s="241" t="e">
        <f>IF(Diapers_main!#REF!="","",Diapers_main!#REF!)</f>
        <v>#REF!</v>
      </c>
      <c r="G190" s="241"/>
      <c r="H190" s="241"/>
      <c r="I190" s="241"/>
      <c r="J190" s="241"/>
    </row>
    <row r="191" spans="1:10" hidden="1" x14ac:dyDescent="0.2">
      <c r="A191" s="52" t="str">
        <f>IF(Diapers_main!A249="","",Diapers_main!A249)</f>
        <v>Total Variable costs</v>
      </c>
      <c r="B191" s="48" t="str">
        <f>IF(Diapers_main!B249="","",Diapers_main!B249)</f>
        <v>€</v>
      </c>
      <c r="C191" s="3" t="str">
        <f>IF(Diapers_main!C249="","",Diapers_main!C249)</f>
        <v/>
      </c>
      <c r="D191" s="2" t="e">
        <f>IF(Diapers_main!#REF!="","",Diapers_main!#REF!)</f>
        <v>#REF!</v>
      </c>
      <c r="E191" s="2" t="e">
        <f>IF(Diapers_main!#REF!="","",Diapers_main!#REF!)</f>
        <v>#REF!</v>
      </c>
      <c r="G191" s="2"/>
      <c r="H191" s="2"/>
      <c r="I191" s="2"/>
      <c r="J191" s="2"/>
    </row>
    <row r="192" spans="1:10" hidden="1" x14ac:dyDescent="0.2">
      <c r="A192" s="52" t="str">
        <f>IF(Diapers_main!A250="","",Diapers_main!A250)</f>
        <v>Unit Variable costs/1m3 terra preta</v>
      </c>
      <c r="B192" s="48" t="str">
        <f>IF(Diapers_main!B250="","",Diapers_main!B250)</f>
        <v>€/m3 liter</v>
      </c>
      <c r="C192" s="3" t="str">
        <f>IF(Diapers_main!C250="","",Diapers_main!C250)</f>
        <v/>
      </c>
      <c r="D192" s="87" t="e">
        <f>IF(Diapers_main!#REF!="","",Diapers_main!#REF!)</f>
        <v>#REF!</v>
      </c>
      <c r="E192" s="87" t="e">
        <f>IF(Diapers_main!#REF!="","",Diapers_main!#REF!)</f>
        <v>#REF!</v>
      </c>
      <c r="G192" s="87"/>
      <c r="H192" s="87"/>
      <c r="I192" s="87"/>
      <c r="J192" s="87"/>
    </row>
    <row r="193" spans="1:10" hidden="1" x14ac:dyDescent="0.2">
      <c r="A193" t="str">
        <f>IF(Diapers_main!A251="","",Diapers_main!A251)</f>
        <v/>
      </c>
      <c r="B193" s="3" t="str">
        <f>IF(Diapers_main!B251="","",Diapers_main!B251)</f>
        <v/>
      </c>
      <c r="C193" s="3" t="str">
        <f>IF(Diapers_main!C251="","",Diapers_main!C251)</f>
        <v/>
      </c>
      <c r="D193" t="e">
        <f>IF(Diapers_main!#REF!="","",Diapers_main!#REF!)</f>
        <v>#REF!</v>
      </c>
      <c r="E193" t="e">
        <f>IF(Diapers_main!#REF!="","",Diapers_main!#REF!)</f>
        <v>#REF!</v>
      </c>
    </row>
    <row r="194" spans="1:10" hidden="1" x14ac:dyDescent="0.2">
      <c r="A194" s="52" t="str">
        <f>IF(Diapers_main!A252="","",Diapers_main!A252)</f>
        <v>Fix costs</v>
      </c>
      <c r="B194" s="48" t="str">
        <f>IF(Diapers_main!B252="","",Diapers_main!B252)</f>
        <v/>
      </c>
      <c r="C194" s="3" t="str">
        <f>IF(Diapers_main!C252="","",Diapers_main!C252)</f>
        <v/>
      </c>
      <c r="D194" s="3" t="e">
        <f>IF(Diapers_main!#REF!="","",Diapers_main!#REF!)</f>
        <v>#REF!</v>
      </c>
      <c r="E194" s="3" t="e">
        <f>IF(Diapers_main!#REF!="","",Diapers_main!#REF!)</f>
        <v>#REF!</v>
      </c>
      <c r="G194" s="3"/>
      <c r="H194" s="3"/>
      <c r="I194" s="3"/>
      <c r="J194" s="3"/>
    </row>
    <row r="195" spans="1:10" hidden="1" x14ac:dyDescent="0.2">
      <c r="A195" s="52" t="str">
        <f>IF(Diapers_main!A253="","",Diapers_main!A253)</f>
        <v/>
      </c>
      <c r="B195" s="48" t="str">
        <f>IF(Diapers_main!B253="","",Diapers_main!B253)</f>
        <v/>
      </c>
      <c r="C195" s="3" t="str">
        <f>IF(Diapers_main!C253="","",Diapers_main!C253)</f>
        <v/>
      </c>
      <c r="D195" s="99" t="e">
        <f>IF(Diapers_main!#REF!="","",Diapers_main!#REF!)</f>
        <v>#REF!</v>
      </c>
      <c r="E195" s="99" t="e">
        <f>IF(Diapers_main!#REF!="","",Diapers_main!#REF!)</f>
        <v>#REF!</v>
      </c>
      <c r="G195" s="99"/>
      <c r="H195" s="99"/>
      <c r="I195" s="99"/>
      <c r="J195" s="99"/>
    </row>
    <row r="196" spans="1:10" hidden="1" x14ac:dyDescent="0.2">
      <c r="A196" s="52" t="str">
        <f>IF(Diapers_main!A255="","",Diapers_main!A255)</f>
        <v>Room rent</v>
      </c>
      <c r="B196" s="48" t="str">
        <f>IF(Diapers_main!B255="","",Diapers_main!B255)</f>
        <v xml:space="preserve"> €</v>
      </c>
      <c r="C196" s="3" t="str">
        <f>IF(Diapers_main!C255="","",Diapers_main!C255)</f>
        <v/>
      </c>
      <c r="D196" s="242" t="e">
        <f>IF(Diapers_main!#REF!="","",Diapers_main!#REF!)</f>
        <v>#REF!</v>
      </c>
      <c r="E196" s="242" t="e">
        <f>IF(Diapers_main!#REF!="","",Diapers_main!#REF!)</f>
        <v>#REF!</v>
      </c>
      <c r="G196" s="242"/>
      <c r="H196" s="242"/>
      <c r="I196" s="242"/>
      <c r="J196" s="242"/>
    </row>
    <row r="197" spans="1:10" hidden="1" x14ac:dyDescent="0.2">
      <c r="A197" s="48" t="e">
        <f>IF(Diapers_main!#REF!="","",Diapers_main!#REF!)</f>
        <v>#REF!</v>
      </c>
      <c r="B197" s="48" t="e">
        <f>IF(Diapers_main!#REF!="","",Diapers_main!#REF!)</f>
        <v>#REF!</v>
      </c>
      <c r="C197" t="e">
        <f>IF(Diapers_main!#REF!="","",Diapers_main!#REF!)</f>
        <v>#REF!</v>
      </c>
      <c r="D197" s="242" t="e">
        <f>IF(Diapers_main!#REF!="","",Diapers_main!#REF!)</f>
        <v>#REF!</v>
      </c>
      <c r="E197" s="242" t="e">
        <f>IF(Diapers_main!#REF!="","",Diapers_main!#REF!)</f>
        <v>#REF!</v>
      </c>
      <c r="G197" s="242"/>
      <c r="H197" s="242"/>
      <c r="I197" s="242"/>
      <c r="J197" s="242"/>
    </row>
    <row r="198" spans="1:10" hidden="1" x14ac:dyDescent="0.2">
      <c r="A198" t="str">
        <f>IF(Diapers_main!A256="","",Diapers_main!A256)</f>
        <v/>
      </c>
      <c r="B198" s="3" t="str">
        <f>IF(Diapers_main!B256="","",Diapers_main!B256)</f>
        <v/>
      </c>
      <c r="C198" t="str">
        <f>IF(Diapers_main!C256="","",Diapers_main!C256)</f>
        <v/>
      </c>
      <c r="D198" t="e">
        <f>IF(Diapers_main!#REF!="","",Diapers_main!#REF!)</f>
        <v>#REF!</v>
      </c>
      <c r="E198" t="e">
        <f>IF(Diapers_main!#REF!="","",Diapers_main!#REF!)</f>
        <v>#REF!</v>
      </c>
    </row>
    <row r="199" spans="1:10" hidden="1" x14ac:dyDescent="0.2">
      <c r="A199" s="64" t="str">
        <f>IF(Diapers_main!A257="","",Diapers_main!A257)</f>
        <v xml:space="preserve">      Staff</v>
      </c>
      <c r="B199" s="3" t="str">
        <f>IF(Diapers_main!B257="","",Diapers_main!B257)</f>
        <v/>
      </c>
      <c r="C199" s="3" t="str">
        <f>IF(Diapers_main!C257="","",Diapers_main!C257)</f>
        <v/>
      </c>
      <c r="D199" t="e">
        <f>IF(Diapers_main!#REF!="","",Diapers_main!#REF!)</f>
        <v>#REF!</v>
      </c>
      <c r="E199" t="e">
        <f>IF(Diapers_main!#REF!="","",Diapers_main!#REF!)</f>
        <v>#REF!</v>
      </c>
    </row>
    <row r="200" spans="1:10" hidden="1" x14ac:dyDescent="0.2">
      <c r="A200" t="e">
        <f>IF(Diapers_main!#REF!="","",Diapers_main!#REF!)</f>
        <v>#REF!</v>
      </c>
      <c r="B200" s="3" t="e">
        <f>IF(Diapers_main!#REF!="","",Diapers_main!#REF!)</f>
        <v>#REF!</v>
      </c>
      <c r="C200" s="3" t="e">
        <f>IF(Diapers_main!#REF!="","",Diapers_main!#REF!)</f>
        <v>#REF!</v>
      </c>
      <c r="D200" t="e">
        <f>IF(Diapers_main!#REF!="","",Diapers_main!#REF!)</f>
        <v>#REF!</v>
      </c>
      <c r="E200" t="e">
        <f>IF(Diapers_main!#REF!="","",Diapers_main!#REF!)</f>
        <v>#REF!</v>
      </c>
    </row>
    <row r="201" spans="1:10" hidden="1" x14ac:dyDescent="0.2">
      <c r="A201" s="65" t="str">
        <f>IF(Diapers_main!A258="","",Diapers_main!A258)</f>
        <v>Leader, controller</v>
      </c>
      <c r="B201" s="66" t="str">
        <f>IF(Diapers_main!B258="","",Diapers_main!B258)</f>
        <v>capita</v>
      </c>
      <c r="C201" s="3" t="str">
        <f>IF(Diapers_main!C258="","",Diapers_main!C258)</f>
        <v/>
      </c>
      <c r="D201" s="114" t="e">
        <f>IF(Diapers_main!#REF!="","",Diapers_main!#REF!)</f>
        <v>#REF!</v>
      </c>
      <c r="E201" s="114" t="e">
        <f>IF(Diapers_main!#REF!="","",Diapers_main!#REF!)</f>
        <v>#REF!</v>
      </c>
      <c r="G201" s="114"/>
      <c r="H201" s="114"/>
      <c r="I201" s="114"/>
      <c r="J201" s="114"/>
    </row>
    <row r="202" spans="1:10" hidden="1" x14ac:dyDescent="0.2">
      <c r="A202" s="65" t="str">
        <f>IF(Diapers_main!A259="","",Diapers_main!A259)</f>
        <v>labour, monthly salary - full</v>
      </c>
      <c r="B202" s="66" t="str">
        <f>IF(Diapers_main!B259="","",Diapers_main!B259)</f>
        <v>€/capita</v>
      </c>
      <c r="C202" s="3" t="str">
        <f>IF(Diapers_main!C259="","",Diapers_main!C259)</f>
        <v/>
      </c>
      <c r="D202" s="65" t="e">
        <f>IF(Diapers_main!#REF!="","",Diapers_main!#REF!)</f>
        <v>#REF!</v>
      </c>
      <c r="E202" s="65" t="e">
        <f>IF(Diapers_main!#REF!="","",Diapers_main!#REF!)</f>
        <v>#REF!</v>
      </c>
      <c r="G202" s="65"/>
      <c r="H202" s="65"/>
      <c r="I202" s="65"/>
      <c r="J202" s="65"/>
    </row>
    <row r="203" spans="1:10" hidden="1" x14ac:dyDescent="0.2">
      <c r="A203" t="str">
        <f>IF(Diapers_main!A260="","",Diapers_main!A260)</f>
        <v>labour, monthly salary - total cost</v>
      </c>
      <c r="B203" s="3" t="str">
        <f>IF(Diapers_main!B260="","",Diapers_main!B260)</f>
        <v>€</v>
      </c>
      <c r="C203" s="3" t="str">
        <f>IF(Diapers_main!C260="","",Diapers_main!C260)</f>
        <v/>
      </c>
      <c r="D203" t="e">
        <f>IF(Diapers_main!#REF!="","",Diapers_main!#REF!)</f>
        <v>#REF!</v>
      </c>
      <c r="E203" t="e">
        <f>IF(Diapers_main!#REF!="","",Diapers_main!#REF!)</f>
        <v>#REF!</v>
      </c>
    </row>
    <row r="204" spans="1:10" hidden="1" x14ac:dyDescent="0.2">
      <c r="A204" s="89" t="e">
        <f>IF(Diapers_main!#REF!="","",Diapers_main!#REF!)</f>
        <v>#REF!</v>
      </c>
      <c r="B204" s="3" t="e">
        <f>IF(Diapers_main!#REF!="","",Diapers_main!#REF!)</f>
        <v>#REF!</v>
      </c>
      <c r="C204" s="3" t="e">
        <f>IF(Diapers_main!#REF!="","",Diapers_main!#REF!)</f>
        <v>#REF!</v>
      </c>
      <c r="D204" t="e">
        <f>IF(Diapers_main!#REF!="","",Diapers_main!#REF!)</f>
        <v>#REF!</v>
      </c>
      <c r="E204" t="e">
        <f>IF(Diapers_main!#REF!="","",Diapers_main!#REF!)</f>
        <v>#REF!</v>
      </c>
    </row>
    <row r="205" spans="1:10" hidden="1" x14ac:dyDescent="0.2">
      <c r="A205" t="e">
        <f>IF(Diapers_main!#REF!="","",Diapers_main!#REF!)</f>
        <v>#REF!</v>
      </c>
      <c r="B205" s="3" t="e">
        <f>IF(Diapers_main!#REF!="","",Diapers_main!#REF!)</f>
        <v>#REF!</v>
      </c>
      <c r="C205" s="3" t="e">
        <f>IF(Diapers_main!#REF!="","",Diapers_main!#REF!)</f>
        <v>#REF!</v>
      </c>
      <c r="D205" t="e">
        <f>IF(Diapers_main!#REF!="","",Diapers_main!#REF!)</f>
        <v>#REF!</v>
      </c>
      <c r="E205" t="e">
        <f>IF(Diapers_main!#REF!="","",Diapers_main!#REF!)</f>
        <v>#REF!</v>
      </c>
    </row>
    <row r="206" spans="1:10" hidden="1" x14ac:dyDescent="0.2">
      <c r="A206" s="73" t="str">
        <f>IF(Diapers_main!A262="","",Diapers_main!A262)</f>
        <v>Administration, accounting</v>
      </c>
      <c r="B206" s="74" t="str">
        <f>IF(Diapers_main!B262="","",Diapers_main!B262)</f>
        <v>capita</v>
      </c>
      <c r="C206" s="3" t="str">
        <f>IF(Diapers_main!C262="","",Diapers_main!C262)</f>
        <v/>
      </c>
      <c r="D206" s="3" t="e">
        <f>IF(Diapers_main!#REF!="","",Diapers_main!#REF!)</f>
        <v>#REF!</v>
      </c>
      <c r="E206" s="3" t="e">
        <f>IF(Diapers_main!#REF!="","",Diapers_main!#REF!)</f>
        <v>#REF!</v>
      </c>
      <c r="G206" s="3"/>
      <c r="H206" s="3"/>
      <c r="I206" s="3"/>
      <c r="J206" s="3"/>
    </row>
    <row r="207" spans="1:10" hidden="1" x14ac:dyDescent="0.2">
      <c r="A207" s="73" t="str">
        <f>IF(Diapers_main!A263="","",Diapers_main!A263)</f>
        <v>labour, monthly salary - full</v>
      </c>
      <c r="B207" s="74" t="str">
        <f>IF(Diapers_main!B263="","",Diapers_main!B263)</f>
        <v>€/capita</v>
      </c>
      <c r="C207" s="3" t="str">
        <f>IF(Diapers_main!C263="","",Diapers_main!C263)</f>
        <v/>
      </c>
      <c r="D207" s="243" t="e">
        <f>IF(Diapers_main!#REF!="","",Diapers_main!#REF!)</f>
        <v>#REF!</v>
      </c>
      <c r="E207" s="243" t="e">
        <f>IF(Diapers_main!#REF!="","",Diapers_main!#REF!)</f>
        <v>#REF!</v>
      </c>
      <c r="G207" s="243"/>
      <c r="H207" s="243"/>
      <c r="I207" s="243"/>
      <c r="J207" s="243"/>
    </row>
    <row r="208" spans="1:10" hidden="1" x14ac:dyDescent="0.2">
      <c r="A208" t="str">
        <f>IF(Diapers_main!A264="","",Diapers_main!A264)</f>
        <v>labour, monthly salary - total cost</v>
      </c>
      <c r="B208" s="3" t="str">
        <f>IF(Diapers_main!B264="","",Diapers_main!B264)</f>
        <v>€</v>
      </c>
      <c r="C208" s="3" t="str">
        <f>IF(Diapers_main!C264="","",Diapers_main!C264)</f>
        <v/>
      </c>
      <c r="D208" t="e">
        <f>IF(Diapers_main!#REF!="","",Diapers_main!#REF!)</f>
        <v>#REF!</v>
      </c>
      <c r="E208" t="e">
        <f>IF(Diapers_main!#REF!="","",Diapers_main!#REF!)</f>
        <v>#REF!</v>
      </c>
    </row>
    <row r="209" spans="1:10" hidden="1" x14ac:dyDescent="0.2">
      <c r="A209" t="e">
        <f>IF(Diapers_main!#REF!="","",Diapers_main!#REF!)</f>
        <v>#REF!</v>
      </c>
      <c r="B209" s="3" t="e">
        <f>IF(Diapers_main!#REF!="","",Diapers_main!#REF!)</f>
        <v>#REF!</v>
      </c>
      <c r="C209" s="3" t="e">
        <f>IF(Diapers_main!#REF!="","",Diapers_main!#REF!)</f>
        <v>#REF!</v>
      </c>
      <c r="D209" t="e">
        <f>IF(Diapers_main!#REF!="","",Diapers_main!#REF!)</f>
        <v>#REF!</v>
      </c>
      <c r="E209" t="e">
        <f>IF(Diapers_main!#REF!="","",Diapers_main!#REF!)</f>
        <v>#REF!</v>
      </c>
    </row>
    <row r="210" spans="1:10" ht="21" hidden="1" x14ac:dyDescent="0.25">
      <c r="A210" s="11" t="e">
        <f>IF(Diapers_main!#REF!="","",Diapers_main!#REF!)</f>
        <v>#REF!</v>
      </c>
      <c r="B210" s="3" t="e">
        <f>IF(Diapers_main!#REF!="","",Diapers_main!#REF!)</f>
        <v>#REF!</v>
      </c>
      <c r="C210" s="3" t="e">
        <f>IF(Diapers_main!#REF!="","",Diapers_main!#REF!)</f>
        <v>#REF!</v>
      </c>
      <c r="D210" t="e">
        <f>IF(Diapers_main!#REF!="","",Diapers_main!#REF!)</f>
        <v>#REF!</v>
      </c>
      <c r="E210" t="e">
        <f>IF(Diapers_main!#REF!="","",Diapers_main!#REF!)</f>
        <v>#REF!</v>
      </c>
    </row>
    <row r="211" spans="1:10" hidden="1" x14ac:dyDescent="0.2">
      <c r="A211" t="str">
        <f>IF(Diapers_main!A269="","",Diapers_main!A269)</f>
        <v/>
      </c>
      <c r="B211" s="3" t="str">
        <f>IF(Diapers_main!B269="","",Diapers_main!B269)</f>
        <v/>
      </c>
      <c r="C211" s="3" t="str">
        <f>IF(Diapers_main!C269="","",Diapers_main!C269)</f>
        <v/>
      </c>
      <c r="D211" t="e">
        <f>IF(Diapers_main!#REF!="","",Diapers_main!#REF!)</f>
        <v>#REF!</v>
      </c>
      <c r="E211" t="e">
        <f>IF(Diapers_main!#REF!="","",Diapers_main!#REF!)</f>
        <v>#REF!</v>
      </c>
    </row>
    <row r="212" spans="1:10" hidden="1" x14ac:dyDescent="0.2">
      <c r="A212" s="244" t="str">
        <f>IF(Diapers_main!A275="","",Diapers_main!A275)</f>
        <v xml:space="preserve">      Interest</v>
      </c>
      <c r="B212" s="3" t="str">
        <f>IF(Diapers_main!B275="","",Diapers_main!B275)</f>
        <v/>
      </c>
      <c r="C212" s="3" t="str">
        <f>IF(Diapers_main!C275="","",Diapers_main!C275)</f>
        <v/>
      </c>
      <c r="D212" t="e">
        <f>IF(Diapers_main!#REF!="","",Diapers_main!#REF!)</f>
        <v>#REF!</v>
      </c>
      <c r="E212" t="e">
        <f>IF(Diapers_main!#REF!="","",Diapers_main!#REF!)</f>
        <v>#REF!</v>
      </c>
    </row>
    <row r="213" spans="1:10" hidden="1" x14ac:dyDescent="0.2">
      <c r="A213" t="str">
        <f>IF(Diapers_main!A267="","",Diapers_main!A267)</f>
        <v>energy for the plant (other than machines)</v>
      </c>
      <c r="B213" s="3" t="str">
        <f>IF(Diapers_main!B267="","",Diapers_main!B267)</f>
        <v>kWh</v>
      </c>
      <c r="C213" s="3" t="str">
        <f>IF(Diapers_main!C267="","",Diapers_main!C267)</f>
        <v/>
      </c>
      <c r="D213" t="e">
        <f>IF(Diapers_main!#REF!="","",Diapers_main!#REF!)</f>
        <v>#REF!</v>
      </c>
      <c r="E213" t="e">
        <f>IF(Diapers_main!#REF!="","",Diapers_main!#REF!)</f>
        <v>#REF!</v>
      </c>
    </row>
    <row r="214" spans="1:10" hidden="1" x14ac:dyDescent="0.2">
      <c r="A214" s="103" t="str">
        <f>IF(Diapers_main!A268="","",Diapers_main!A268)</f>
        <v>Total price for fix energy</v>
      </c>
      <c r="B214" s="104" t="str">
        <f>IF(Diapers_main!B268="","",Diapers_main!B268)</f>
        <v>€</v>
      </c>
      <c r="C214" s="3" t="str">
        <f>IF(Diapers_main!C268="","",Diapers_main!C268)</f>
        <v/>
      </c>
      <c r="D214" s="3" t="e">
        <f>IF(Diapers_main!#REF!="","",Diapers_main!#REF!)</f>
        <v>#REF!</v>
      </c>
      <c r="E214" s="3" t="e">
        <f>IF(Diapers_main!#REF!="","",Diapers_main!#REF!)</f>
        <v>#REF!</v>
      </c>
      <c r="G214" s="3"/>
      <c r="H214" s="3"/>
      <c r="I214" s="3"/>
      <c r="J214" s="3"/>
    </row>
    <row r="215" spans="1:10" hidden="1" x14ac:dyDescent="0.2">
      <c r="A215" s="103" t="str">
        <f>IF(Diapers_main!A273="","",Diapers_main!A273)</f>
        <v>Marketing cost</v>
      </c>
      <c r="B215" s="104" t="str">
        <f>IF(Diapers_main!B273="","",Diapers_main!B273)</f>
        <v>€</v>
      </c>
      <c r="C215" s="3" t="str">
        <f>IF(Diapers_main!C273="","",Diapers_main!C273)</f>
        <v/>
      </c>
      <c r="D215" s="245" t="e">
        <f>IF(Diapers_main!#REF!="","",Diapers_main!#REF!)</f>
        <v>#REF!</v>
      </c>
      <c r="E215" s="245" t="e">
        <f>IF(Diapers_main!#REF!="","",Diapers_main!#REF!)</f>
        <v>#REF!</v>
      </c>
      <c r="G215" s="245"/>
      <c r="H215" s="245"/>
      <c r="I215" s="245"/>
      <c r="J215" s="245"/>
    </row>
    <row r="216" spans="1:10" hidden="1" x14ac:dyDescent="0.2">
      <c r="A216" s="103" t="str">
        <f>IF(Diapers_main!A276="","",Diapers_main!A276)</f>
        <v xml:space="preserve">Monthly interest </v>
      </c>
      <c r="B216" s="104" t="str">
        <f>IF(Diapers_main!B276="","",Diapers_main!B276)</f>
        <v xml:space="preserve"> €</v>
      </c>
      <c r="C216" s="3" t="str">
        <f>IF(Diapers_main!C276="","",Diapers_main!C276)</f>
        <v/>
      </c>
      <c r="D216" s="42" t="e">
        <f>IF(Diapers_main!#REF!="","",Diapers_main!#REF!)</f>
        <v>#REF!</v>
      </c>
      <c r="E216" s="42" t="e">
        <f>IF(Diapers_main!#REF!="","",Diapers_main!#REF!)</f>
        <v>#REF!</v>
      </c>
      <c r="G216" s="42"/>
      <c r="H216" s="42"/>
      <c r="I216" s="42"/>
      <c r="J216" s="42"/>
    </row>
    <row r="217" spans="1:10" hidden="1" x14ac:dyDescent="0.2">
      <c r="A217" s="103" t="e">
        <f>IF(Diapers_main!#REF!="","",Diapers_main!#REF!)</f>
        <v>#REF!</v>
      </c>
      <c r="B217" s="104" t="e">
        <f>IF(Diapers_main!#REF!="","",Diapers_main!#REF!)</f>
        <v>#REF!</v>
      </c>
      <c r="C217" s="3" t="e">
        <f>IF(Diapers_main!#REF!="","",Diapers_main!#REF!)</f>
        <v>#REF!</v>
      </c>
      <c r="D217" s="246" t="e">
        <f>IF(Diapers_main!#REF!="","",Diapers_main!#REF!)</f>
        <v>#REF!</v>
      </c>
      <c r="E217" s="246" t="e">
        <f>IF(Diapers_main!#REF!="","",Diapers_main!#REF!)</f>
        <v>#REF!</v>
      </c>
      <c r="G217" s="246"/>
      <c r="H217" s="246"/>
      <c r="I217" s="246"/>
      <c r="J217" s="246"/>
    </row>
    <row r="218" spans="1:10" hidden="1" x14ac:dyDescent="0.2">
      <c r="A218" s="103" t="e">
        <f>IF(Diapers_main!#REF!="","",Diapers_main!#REF!)</f>
        <v>#REF!</v>
      </c>
      <c r="B218" s="104" t="e">
        <f>IF(Diapers_main!#REF!="","",Diapers_main!#REF!)</f>
        <v>#REF!</v>
      </c>
      <c r="C218" s="3" t="e">
        <f>IF(Diapers_main!#REF!="","",Diapers_main!#REF!)</f>
        <v>#REF!</v>
      </c>
      <c r="D218" s="246" t="e">
        <f>IF(Diapers_main!#REF!="","",Diapers_main!#REF!)</f>
        <v>#REF!</v>
      </c>
      <c r="E218" s="246" t="e">
        <f>IF(Diapers_main!#REF!="","",Diapers_main!#REF!)</f>
        <v>#REF!</v>
      </c>
      <c r="G218" s="246"/>
      <c r="H218" s="246"/>
      <c r="I218" s="246"/>
      <c r="J218" s="246"/>
    </row>
    <row r="219" spans="1:10" hidden="1" x14ac:dyDescent="0.2">
      <c r="A219" s="103" t="e">
        <f>IF(Diapers_main!#REF!="","",Diapers_main!#REF!)</f>
        <v>#REF!</v>
      </c>
      <c r="B219" s="104" t="e">
        <f>IF(Diapers_main!#REF!="","",Diapers_main!#REF!)</f>
        <v>#REF!</v>
      </c>
      <c r="C219" s="3" t="e">
        <f>IF(Diapers_main!#REF!="","",Diapers_main!#REF!)</f>
        <v>#REF!</v>
      </c>
      <c r="D219" s="247" t="e">
        <f>IF(Diapers_main!#REF!="","",Diapers_main!#REF!)</f>
        <v>#REF!</v>
      </c>
      <c r="E219" s="247" t="e">
        <f>IF(Diapers_main!#REF!="","",Diapers_main!#REF!)</f>
        <v>#REF!</v>
      </c>
      <c r="G219" s="247"/>
      <c r="H219" s="247"/>
      <c r="I219" s="247"/>
      <c r="J219" s="247"/>
    </row>
    <row r="220" spans="1:10" hidden="1" x14ac:dyDescent="0.2">
      <c r="A220" s="103" t="str">
        <f>IF(Diapers_main!A279="","",Diapers_main!A279)</f>
        <v>Total other expenses</v>
      </c>
      <c r="B220" s="104" t="str">
        <f>IF(Diapers_main!B279="","",Diapers_main!B279)</f>
        <v>€</v>
      </c>
      <c r="C220" s="3" t="str">
        <f>IF(Diapers_main!C279="","",Diapers_main!C279)</f>
        <v/>
      </c>
      <c r="D220" s="247" t="e">
        <f>IF(Diapers_main!#REF!="","",Diapers_main!#REF!)</f>
        <v>#REF!</v>
      </c>
      <c r="E220" s="247" t="e">
        <f>IF(Diapers_main!#REF!="","",Diapers_main!#REF!)</f>
        <v>#REF!</v>
      </c>
      <c r="G220" s="247"/>
      <c r="H220" s="247"/>
      <c r="I220" s="247"/>
      <c r="J220" s="247"/>
    </row>
    <row r="221" spans="1:10" hidden="1" x14ac:dyDescent="0.2">
      <c r="A221" t="e">
        <f>IF(Diapers_main!#REF!="","",Diapers_main!#REF!)</f>
        <v>#REF!</v>
      </c>
      <c r="B221" s="3" t="e">
        <f>IF(Diapers_main!#REF!="","",Diapers_main!#REF!)</f>
        <v>#REF!</v>
      </c>
      <c r="C221" s="3" t="e">
        <f>IF(Diapers_main!#REF!="","",Diapers_main!#REF!)</f>
        <v>#REF!</v>
      </c>
      <c r="D221" t="e">
        <f>IF(Diapers_main!#REF!="","",Diapers_main!#REF!)</f>
        <v>#REF!</v>
      </c>
      <c r="E221" t="e">
        <f>IF(Diapers_main!#REF!="","",Diapers_main!#REF!)</f>
        <v>#REF!</v>
      </c>
    </row>
    <row r="222" spans="1:10" hidden="1" x14ac:dyDescent="0.2">
      <c r="A222" s="248" t="str">
        <f>IF(Diapers_main!A280="","",Diapers_main!A280)</f>
        <v/>
      </c>
      <c r="B222" s="3" t="str">
        <f>IF(Diapers_main!B280="","",Diapers_main!B280)</f>
        <v/>
      </c>
      <c r="C222" s="3" t="str">
        <f>IF(Diapers_main!C280="","",Diapers_main!C280)</f>
        <v/>
      </c>
      <c r="D222" t="e">
        <f>IF(Diapers_main!#REF!="","",Diapers_main!#REF!)</f>
        <v>#REF!</v>
      </c>
      <c r="E222" t="e">
        <f>IF(Diapers_main!#REF!="","",Diapers_main!#REF!)</f>
        <v>#REF!</v>
      </c>
    </row>
    <row r="223" spans="1:10" hidden="1" x14ac:dyDescent="0.2">
      <c r="A223" t="str">
        <f>IF(Diapers_main!A281="","",Diapers_main!A281)</f>
        <v xml:space="preserve">      Depreciation</v>
      </c>
      <c r="B223" s="3" t="str">
        <f>IF(Diapers_main!B281="","",Diapers_main!B281)</f>
        <v/>
      </c>
      <c r="C223" s="3" t="str">
        <f>IF(Diapers_main!C281="","",Diapers_main!C281)</f>
        <v/>
      </c>
      <c r="D223" t="e">
        <f>IF(Diapers_main!#REF!="","",Diapers_main!#REF!)</f>
        <v>#REF!</v>
      </c>
      <c r="E223" t="e">
        <f>IF(Diapers_main!#REF!="","",Diapers_main!#REF!)</f>
        <v>#REF!</v>
      </c>
    </row>
    <row r="224" spans="1:10" hidden="1" x14ac:dyDescent="0.2">
      <c r="A224" s="249" t="str">
        <f>IF(Diapers_main!A282="","",Diapers_main!A282)</f>
        <v>Depreciation</v>
      </c>
      <c r="B224" s="250" t="str">
        <f>IF(Diapers_main!B282="","",Diapers_main!B282)</f>
        <v>€</v>
      </c>
      <c r="C224" t="str">
        <f>IF(Diapers_main!C282="","",Diapers_main!C282)</f>
        <v/>
      </c>
      <c r="D224" s="251" t="e">
        <f>IF(Diapers_main!#REF!="","",Diapers_main!#REF!)</f>
        <v>#REF!</v>
      </c>
      <c r="E224" s="251" t="e">
        <f>IF(Diapers_main!#REF!="","",Diapers_main!#REF!)</f>
        <v>#REF!</v>
      </c>
      <c r="G224" s="251"/>
      <c r="H224" s="251"/>
      <c r="I224" s="251"/>
      <c r="J224" s="251"/>
    </row>
    <row r="225" spans="1:10" hidden="1" x14ac:dyDescent="0.2">
      <c r="A225" s="249" t="str">
        <f>IF(Diapers_main!A283="","",Diapers_main!A283)</f>
        <v/>
      </c>
      <c r="B225" s="250" t="str">
        <f>IF(Diapers_main!B283="","",Diapers_main!B283)</f>
        <v/>
      </c>
      <c r="C225" s="3" t="str">
        <f>IF(Diapers_main!C283="","",Diapers_main!C283)</f>
        <v/>
      </c>
      <c r="D225" s="3" t="e">
        <f>IF(Diapers_main!#REF!="","",Diapers_main!#REF!)</f>
        <v>#REF!</v>
      </c>
      <c r="E225" s="3" t="e">
        <f>IF(Diapers_main!#REF!="","",Diapers_main!#REF!)</f>
        <v>#REF!</v>
      </c>
      <c r="G225" s="3"/>
      <c r="H225" s="3"/>
      <c r="I225" s="3"/>
      <c r="J225" s="3"/>
    </row>
    <row r="226" spans="1:10" hidden="1" x14ac:dyDescent="0.2">
      <c r="A226" s="249" t="str">
        <f>IF(Diapers_main!A284="","",Diapers_main!A284)</f>
        <v>Total fix costs</v>
      </c>
      <c r="B226" s="250" t="str">
        <f>IF(Diapers_main!B284="","",Diapers_main!B284)</f>
        <v>€</v>
      </c>
      <c r="C226" s="3" t="str">
        <f>IF(Diapers_main!C284="","",Diapers_main!C284)</f>
        <v/>
      </c>
      <c r="D226" s="251" t="e">
        <f>IF(Diapers_main!#REF!="","",Diapers_main!#REF!)</f>
        <v>#REF!</v>
      </c>
      <c r="E226" s="251" t="e">
        <f>IF(Diapers_main!#REF!="","",Diapers_main!#REF!)</f>
        <v>#REF!</v>
      </c>
      <c r="G226" s="251"/>
      <c r="H226" s="251"/>
      <c r="I226" s="251"/>
      <c r="J226" s="251"/>
    </row>
    <row r="227" spans="1:10" hidden="1" x14ac:dyDescent="0.2">
      <c r="A227" s="249" t="str">
        <f>IF(Diapers_main!A285="","",Diapers_main!A285)</f>
        <v>Unit fix costs/1m3 terra preta</v>
      </c>
      <c r="B227" s="250" t="str">
        <f>IF(Diapers_main!B285="","",Diapers_main!B285)</f>
        <v>€</v>
      </c>
      <c r="C227" s="3" t="str">
        <f>IF(Diapers_main!C285="","",Diapers_main!C285)</f>
        <v/>
      </c>
      <c r="D227" s="3" t="e">
        <f>IF(Diapers_main!#REF!="","",Diapers_main!#REF!)</f>
        <v>#REF!</v>
      </c>
      <c r="E227" s="3" t="e">
        <f>IF(Diapers_main!#REF!="","",Diapers_main!#REF!)</f>
        <v>#REF!</v>
      </c>
      <c r="G227" s="3"/>
      <c r="H227" s="3"/>
      <c r="I227" s="3"/>
      <c r="J227" s="3"/>
    </row>
    <row r="228" spans="1:10" hidden="1" x14ac:dyDescent="0.2">
      <c r="A228" s="249" t="str">
        <f>IF(Diapers_main!A286="","",Diapers_main!A286)</f>
        <v/>
      </c>
      <c r="B228" s="250" t="str">
        <f>IF(Diapers_main!B286="","",Diapers_main!B286)</f>
        <v/>
      </c>
      <c r="C228" s="3" t="str">
        <f>IF(Diapers_main!C286="","",Diapers_main!C286)</f>
        <v/>
      </c>
      <c r="D228" s="251" t="e">
        <f>IF(Diapers_main!#REF!="","",Diapers_main!#REF!)</f>
        <v>#REF!</v>
      </c>
      <c r="E228" s="251" t="e">
        <f>IF(Diapers_main!#REF!="","",Diapers_main!#REF!)</f>
        <v>#REF!</v>
      </c>
      <c r="G228" s="251"/>
      <c r="H228" s="251"/>
      <c r="I228" s="251"/>
      <c r="J228" s="251"/>
    </row>
    <row r="229" spans="1:10" hidden="1" x14ac:dyDescent="0.2">
      <c r="A229" s="249" t="str">
        <f>IF(Diapers_main!A287="","",Diapers_main!A287)</f>
        <v/>
      </c>
      <c r="B229" s="250" t="str">
        <f>IF(Diapers_main!B287="","",Diapers_main!B287)</f>
        <v/>
      </c>
      <c r="C229" s="3" t="str">
        <f>IF(Diapers_main!C287="","",Diapers_main!C287)</f>
        <v/>
      </c>
      <c r="D229" s="99" t="e">
        <f>IF(Diapers_main!#REF!="","",Diapers_main!#REF!)</f>
        <v>#REF!</v>
      </c>
      <c r="E229" s="99" t="e">
        <f>IF(Diapers_main!#REF!="","",Diapers_main!#REF!)</f>
        <v>#REF!</v>
      </c>
      <c r="G229" s="99"/>
      <c r="H229" s="99"/>
      <c r="I229" s="99"/>
      <c r="J229" s="99"/>
    </row>
    <row r="230" spans="1:10" hidden="1" x14ac:dyDescent="0.2">
      <c r="A230" s="249" t="str">
        <f>IF(Diapers_main!A288="","",Diapers_main!A288)</f>
        <v>TOTAL COST</v>
      </c>
      <c r="B230" s="250" t="str">
        <f>IF(Diapers_main!B288="","",Diapers_main!B288)</f>
        <v>€</v>
      </c>
      <c r="C230" s="3" t="str">
        <f>IF(Diapers_main!C288="","",Diapers_main!C288)</f>
        <v/>
      </c>
      <c r="D230" s="99" t="e">
        <f>IF(Diapers_main!#REF!="","",Diapers_main!#REF!)</f>
        <v>#REF!</v>
      </c>
      <c r="E230" s="99" t="e">
        <f>IF(Diapers_main!#REF!="","",Diapers_main!#REF!)</f>
        <v>#REF!</v>
      </c>
      <c r="G230" s="99"/>
      <c r="H230" s="99"/>
      <c r="I230" s="99"/>
      <c r="J230" s="99"/>
    </row>
    <row r="231" spans="1:10" hidden="1" x14ac:dyDescent="0.2">
      <c r="A231" s="249" t="str">
        <f>IF(Diapers_main!A289="","",Diapers_main!A289)</f>
        <v>Unit cost/1m3 terra preta</v>
      </c>
      <c r="B231" s="250" t="str">
        <f>IF(Diapers_main!B289="","",Diapers_main!B289)</f>
        <v>€</v>
      </c>
      <c r="C231" s="3" t="str">
        <f>IF(Diapers_main!C289="","",Diapers_main!C289)</f>
        <v/>
      </c>
      <c r="D231" t="e">
        <f>IF(Diapers_main!#REF!="","",Diapers_main!#REF!)</f>
        <v>#REF!</v>
      </c>
      <c r="E231" t="e">
        <f>IF(Diapers_main!#REF!="","",Diapers_main!#REF!)</f>
        <v>#REF!</v>
      </c>
    </row>
    <row r="232" spans="1:10" hidden="1" x14ac:dyDescent="0.2">
      <c r="A232" s="249" t="e">
        <f>IF(Diapers_main!#REF!="","",Diapers_main!#REF!)</f>
        <v>#REF!</v>
      </c>
      <c r="B232" s="250" t="e">
        <f>IF(Diapers_main!#REF!="","",Diapers_main!#REF!)</f>
        <v>#REF!</v>
      </c>
      <c r="C232" s="3" t="e">
        <f>IF(Diapers_main!#REF!="","",Diapers_main!#REF!)</f>
        <v>#REF!</v>
      </c>
      <c r="D232" s="249" t="e">
        <f>IF(Diapers_main!#REF!="","",Diapers_main!#REF!)</f>
        <v>#REF!</v>
      </c>
      <c r="E232" s="249" t="e">
        <f>IF(Diapers_main!#REF!="","",Diapers_main!#REF!)</f>
        <v>#REF!</v>
      </c>
      <c r="G232" s="249"/>
      <c r="H232" s="249"/>
      <c r="I232" s="249"/>
      <c r="J232" s="249"/>
    </row>
    <row r="233" spans="1:10" hidden="1" x14ac:dyDescent="0.2">
      <c r="A233" t="str">
        <f>IF(Diapers_main!A290="","",Diapers_main!A290)</f>
        <v>Total cost (+VAT)</v>
      </c>
      <c r="B233" s="3" t="str">
        <f>IF(Diapers_main!B290="","",Diapers_main!B290)</f>
        <v>€</v>
      </c>
      <c r="C233" t="str">
        <f>IF(Diapers_main!C290="","",Diapers_main!C290)</f>
        <v/>
      </c>
      <c r="D233" t="e">
        <f>IF(Diapers_main!#REF!="","",Diapers_main!#REF!)</f>
        <v>#REF!</v>
      </c>
      <c r="E233" t="e">
        <f>IF(Diapers_main!#REF!="","",Diapers_main!#REF!)</f>
        <v>#REF!</v>
      </c>
    </row>
    <row r="234" spans="1:10" hidden="1" x14ac:dyDescent="0.2">
      <c r="A234" s="189" t="str">
        <f>IF(Diapers_main!A291="","",Diapers_main!A291)</f>
        <v/>
      </c>
      <c r="B234" s="3" t="str">
        <f>IF(Diapers_main!B291="","",Diapers_main!B291)</f>
        <v/>
      </c>
      <c r="C234" t="str">
        <f>IF(Diapers_main!C291="","",Diapers_main!C291)</f>
        <v/>
      </c>
      <c r="D234" t="e">
        <f>IF(Diapers_main!#REF!="","",Diapers_main!#REF!)</f>
        <v>#REF!</v>
      </c>
      <c r="E234" t="e">
        <f>IF(Diapers_main!#REF!="","",Diapers_main!#REF!)</f>
        <v>#REF!</v>
      </c>
    </row>
    <row r="235" spans="1:10" hidden="1" x14ac:dyDescent="0.2">
      <c r="A235" t="str">
        <f>IF(Diapers_main!A156="","",Diapers_main!A156)</f>
        <v>OUTPUTS - Soil (terra preta)</v>
      </c>
      <c r="B235" s="3" t="str">
        <f>IF(Diapers_main!B176="","",Diapers_main!B176)</f>
        <v/>
      </c>
      <c r="C235" t="str">
        <f>IF(Diapers_main!C176="","",Diapers_main!C176)</f>
        <v/>
      </c>
      <c r="D235" t="e">
        <f>IF(Diapers_main!#REF!="","",Diapers_main!#REF!)</f>
        <v>#REF!</v>
      </c>
      <c r="E235" t="e">
        <f>IF(Diapers_main!#REF!="","",Diapers_main!#REF!)</f>
        <v>#REF!</v>
      </c>
    </row>
    <row r="236" spans="1:10" hidden="1" x14ac:dyDescent="0.2">
      <c r="A236" s="106" t="e">
        <f>IF(Diapers_main!#REF!="","",Diapers_main!#REF!)</f>
        <v>#REF!</v>
      </c>
      <c r="B236" s="190" t="e">
        <f>IF(Diapers_main!#REF!="","",Diapers_main!#REF!)</f>
        <v>#REF!</v>
      </c>
      <c r="C236" t="e">
        <f>IF(Diapers_main!#REF!="","",Diapers_main!#REF!)</f>
        <v>#REF!</v>
      </c>
      <c r="D236" t="e">
        <f>IF(Diapers_main!#REF!="","",Diapers_main!#REF!)</f>
        <v>#REF!</v>
      </c>
      <c r="E236" t="e">
        <f>IF(Diapers_main!#REF!="","",Diapers_main!#REF!)</f>
        <v>#REF!</v>
      </c>
    </row>
    <row r="237" spans="1:10" hidden="1" x14ac:dyDescent="0.2">
      <c r="A237" s="106" t="str">
        <f>IF(Diapers_main!A158="","",Diapers_main!A158)</f>
        <v>ratio- for trees</v>
      </c>
      <c r="B237" s="190" t="str">
        <f>IF(Diapers_main!B158="","",Diapers_main!B158)</f>
        <v>%</v>
      </c>
      <c r="C237" t="str">
        <f>IF(Diapers_main!C158="","",Diapers_main!C158)</f>
        <v/>
      </c>
      <c r="D237" s="106" t="e">
        <f>IF(Diapers_main!#REF!="","",Diapers_main!#REF!)</f>
        <v>#REF!</v>
      </c>
      <c r="E237" s="106" t="e">
        <f>IF(Diapers_main!#REF!="","",Diapers_main!#REF!)</f>
        <v>#REF!</v>
      </c>
      <c r="G237" s="106"/>
      <c r="H237" s="106"/>
      <c r="I237" s="106"/>
      <c r="J237" s="106"/>
    </row>
    <row r="238" spans="1:10" hidden="1" x14ac:dyDescent="0.2">
      <c r="A238" t="str">
        <f>IF(Diapers_main!A159="","",Diapers_main!A159)</f>
        <v>size of one pack below 100 l</v>
      </c>
      <c r="B238" s="3" t="str">
        <f>IF(Diapers_main!B159="","",Diapers_main!B159)</f>
        <v>liter</v>
      </c>
      <c r="C238" t="str">
        <f>IF(Diapers_main!C159="","",Diapers_main!C159)</f>
        <v/>
      </c>
      <c r="D238" t="e">
        <f>IF(Diapers_main!#REF!="","",Diapers_main!#REF!)</f>
        <v>#REF!</v>
      </c>
      <c r="E238" t="e">
        <f>IF(Diapers_main!#REF!="","",Diapers_main!#REF!)</f>
        <v>#REF!</v>
      </c>
    </row>
    <row r="239" spans="1:10" x14ac:dyDescent="0.2">
      <c r="A239" t="str">
        <f>IF(Diapers_main!A160="","",Diapers_main!A160)</f>
        <v>size of one pack above 100 l</v>
      </c>
      <c r="B239" s="3" t="str">
        <f>IF(Diapers_main!B160="","",Diapers_main!B160)</f>
        <v>liter</v>
      </c>
      <c r="C239" t="str">
        <f>IF(Diapers_main!C160="","",Diapers_main!C160)</f>
        <v/>
      </c>
      <c r="D239" t="e">
        <f>IF(Diapers_main!#REF!="","",Diapers_main!#REF!)</f>
        <v>#REF!</v>
      </c>
      <c r="E239" t="e">
        <f>IF(Diapers_main!#REF!="","",Diapers_main!#REF!)</f>
        <v>#REF!</v>
      </c>
    </row>
    <row r="240" spans="1:10" ht="21" x14ac:dyDescent="0.25">
      <c r="A240" s="11" t="str">
        <f>IF(Diapers_main!A161="","",Diapers_main!A161)</f>
        <v>total soil/month</v>
      </c>
      <c r="B240" s="3" t="str">
        <f>IF(Diapers_main!B161="","",Diapers_main!B161)</f>
        <v>liter</v>
      </c>
      <c r="C240" t="str">
        <f>IF(Diapers_main!C161="","",Diapers_main!C161)</f>
        <v/>
      </c>
      <c r="D240" t="e">
        <f>IF(Diapers_main!#REF!="","",Diapers_main!#REF!)</f>
        <v>#REF!</v>
      </c>
      <c r="E240" t="e">
        <f>IF(Diapers_main!#REF!="","",Diapers_main!#REF!)</f>
        <v>#REF!</v>
      </c>
    </row>
    <row r="241" spans="1:5" x14ac:dyDescent="0.2">
      <c r="A241" t="e">
        <f>IF(Diapers_main!#REF!="","",Diapers_main!#REF!)</f>
        <v>#REF!</v>
      </c>
      <c r="B241" s="3" t="e">
        <f>IF(Diapers_main!#REF!="","",Diapers_main!#REF!)</f>
        <v>#REF!</v>
      </c>
      <c r="C241" t="e">
        <f>IF(Diapers_main!#REF!="","",Diapers_main!#REF!)</f>
        <v>#REF!</v>
      </c>
      <c r="D241" t="e">
        <f>IF(Diapers_main!#REF!="","",Diapers_main!#REF!)</f>
        <v>#REF!</v>
      </c>
      <c r="E241" t="e">
        <f>IF(Diapers_main!#REF!="","",Diapers_main!#REF!)</f>
        <v>#REF!</v>
      </c>
    </row>
    <row r="242" spans="1:5" x14ac:dyDescent="0.2">
      <c r="A242" s="19" t="str">
        <f>IF(Diapers_main!A174="","",Diapers_main!A174)</f>
        <v>Total  revenue, less than 100 l</v>
      </c>
      <c r="B242" s="8" t="str">
        <f>IF(Diapers_main!B174="","",Diapers_main!B174)</f>
        <v xml:space="preserve"> €</v>
      </c>
      <c r="C242" s="3" t="str">
        <f>IF(Diapers_main!C174="","",Diapers_main!C174)</f>
        <v/>
      </c>
      <c r="D242" t="e">
        <f>IF(Diapers_main!#REF!="","",Diapers_main!#REF!)</f>
        <v>#REF!</v>
      </c>
      <c r="E242" t="e">
        <f>IF(Diapers_main!#REF!="","",Diapers_main!#REF!)</f>
        <v>#REF!</v>
      </c>
    </row>
    <row r="243" spans="1:5" x14ac:dyDescent="0.2">
      <c r="A243" s="3" t="e">
        <f>IF(Diapers_main!#REF!="","",Diapers_main!#REF!)</f>
        <v>#REF!</v>
      </c>
      <c r="B243" s="8" t="e">
        <f>IF(Diapers_main!#REF!="","",Diapers_main!#REF!)</f>
        <v>#REF!</v>
      </c>
      <c r="C243" s="3" t="e">
        <f>IF(Diapers_main!#REF!="","",Diapers_main!#REF!)</f>
        <v>#REF!</v>
      </c>
      <c r="D243" t="e">
        <f>IF(Diapers_main!#REF!="","",Diapers_main!#REF!)</f>
        <v>#REF!</v>
      </c>
      <c r="E243" t="e">
        <f>IF(Diapers_main!#REF!="","",Diapers_main!#REF!)</f>
        <v>#REF!</v>
      </c>
    </row>
    <row r="244" spans="1:5" x14ac:dyDescent="0.2">
      <c r="A244" s="21" t="e">
        <f>IF(Diapers_main!#REF!="","",Diapers_main!#REF!)</f>
        <v>#REF!</v>
      </c>
      <c r="B244" s="24" t="e">
        <f>IF(Diapers_main!#REF!="","",Diapers_main!#REF!)</f>
        <v>#REF!</v>
      </c>
      <c r="C244" s="3" t="e">
        <f>IF(Diapers_main!#REF!="","",Diapers_main!#REF!)</f>
        <v>#REF!</v>
      </c>
      <c r="D244" s="2" t="e">
        <f>IF(Diapers_main!#REF!="","",Diapers_main!#REF!)</f>
        <v>#REF!</v>
      </c>
      <c r="E244" s="3" t="e">
        <f>IF(Diapers_main!#REF!="","",Diapers_main!#REF!)</f>
        <v>#REF!</v>
      </c>
    </row>
    <row r="245" spans="1:5" x14ac:dyDescent="0.2">
      <c r="A245" s="30" t="e">
        <f>IF(Diapers_main!#REF!="","",Diapers_main!#REF!)</f>
        <v>#REF!</v>
      </c>
      <c r="B245" s="24" t="e">
        <f>IF(Diapers_main!#REF!="","",Diapers_main!#REF!)</f>
        <v>#REF!</v>
      </c>
      <c r="C245" s="3" t="e">
        <f>IF(Diapers_main!#REF!="","",Diapers_main!#REF!)</f>
        <v>#REF!</v>
      </c>
      <c r="D245" s="24" t="e">
        <f>IF(Diapers_main!#REF!="","",Diapers_main!#REF!)</f>
        <v>#REF!</v>
      </c>
      <c r="E245" s="272" t="e">
        <f>IF(Diapers_main!#REF!="","",Diapers_main!#REF!)</f>
        <v>#REF!</v>
      </c>
    </row>
    <row r="246" spans="1:5" x14ac:dyDescent="0.2">
      <c r="A246" s="21" t="e">
        <f>IF(Diapers_main!#REF!="","",Diapers_main!#REF!)</f>
        <v>#REF!</v>
      </c>
      <c r="B246" s="24" t="e">
        <f>IF(Diapers_main!#REF!="","",Diapers_main!#REF!)</f>
        <v>#REF!</v>
      </c>
      <c r="C246" s="3" t="e">
        <f>IF(Diapers_main!#REF!="","",Diapers_main!#REF!)</f>
        <v>#REF!</v>
      </c>
      <c r="D246" s="2" t="e">
        <f>IF(Diapers_main!#REF!="","",Diapers_main!#REF!)</f>
        <v>#REF!</v>
      </c>
      <c r="E246" s="2" t="e">
        <f>IF(Diapers_main!#REF!="","",Diapers_main!#REF!)</f>
        <v>#REF!</v>
      </c>
    </row>
    <row r="247" spans="1:5" x14ac:dyDescent="0.2">
      <c r="A247" s="21" t="e">
        <f>IF(Diapers_main!#REF!="","",Diapers_main!#REF!)</f>
        <v>#REF!</v>
      </c>
      <c r="B247" s="24" t="e">
        <f>IF(Diapers_main!#REF!="","",Diapers_main!#REF!)</f>
        <v>#REF!</v>
      </c>
      <c r="C247" s="3" t="e">
        <f>IF(Diapers_main!#REF!="","",Diapers_main!#REF!)</f>
        <v>#REF!</v>
      </c>
      <c r="D247" s="2" t="e">
        <f>IF(Diapers_main!#REF!="","",Diapers_main!#REF!)</f>
        <v>#REF!</v>
      </c>
      <c r="E247" s="2" t="e">
        <f>IF(Diapers_main!#REF!="","",Diapers_main!#REF!)</f>
        <v>#REF!</v>
      </c>
    </row>
    <row r="248" spans="1:5" x14ac:dyDescent="0.2">
      <c r="A248" s="21" t="str">
        <f>IF(Diapers_main!A182="","",Diapers_main!A182)</f>
        <v>TOTAL REVENUE</v>
      </c>
      <c r="B248" s="24" t="str">
        <f>IF(Diapers_main!B182="","",Diapers_main!B182)</f>
        <v>€</v>
      </c>
      <c r="C248" s="3" t="str">
        <f>IF(Diapers_main!C182="","",Diapers_main!C182)</f>
        <v/>
      </c>
      <c r="D248" s="37" t="e">
        <f>IF(Diapers_main!#REF!="","",Diapers_main!#REF!)</f>
        <v>#REF!</v>
      </c>
      <c r="E248" s="37" t="e">
        <f>IF(Diapers_main!#REF!="","",Diapers_main!#REF!)</f>
        <v>#REF!</v>
      </c>
    </row>
    <row r="249" spans="1:5" x14ac:dyDescent="0.2">
      <c r="A249" s="21" t="e">
        <f>IF(Diapers_main!#REF!="","",Diapers_main!#REF!)</f>
        <v>#REF!</v>
      </c>
      <c r="B249" s="24" t="e">
        <f>IF(Diapers_main!#REF!="","",Diapers_main!#REF!)</f>
        <v>#REF!</v>
      </c>
      <c r="C249" s="3" t="e">
        <f>IF(Diapers_main!#REF!="","",Diapers_main!#REF!)</f>
        <v>#REF!</v>
      </c>
      <c r="D249" s="235" t="e">
        <f>IF(Diapers_main!#REF!="","",Diapers_main!#REF!)</f>
        <v>#REF!</v>
      </c>
      <c r="E249" s="273" t="e">
        <f>IF(Diapers_main!#REF!="","",Diapers_main!#REF!)</f>
        <v>#REF!</v>
      </c>
    </row>
    <row r="250" spans="1:5" x14ac:dyDescent="0.2">
      <c r="A250" t="str">
        <f>IF(Diapers_main!A183="","",Diapers_main!A183)</f>
        <v>Revenue with VAT</v>
      </c>
      <c r="B250" s="3" t="str">
        <f>IF(Diapers_main!B183="","",Diapers_main!B183)</f>
        <v>€</v>
      </c>
      <c r="C250" s="3" t="str">
        <f>IF(Diapers_main!C183="","",Diapers_main!C183)</f>
        <v/>
      </c>
      <c r="D250" t="e">
        <f>IF(Diapers_main!#REF!="","",Diapers_main!#REF!)</f>
        <v>#REF!</v>
      </c>
      <c r="E250" t="e">
        <f>IF(Diapers_main!#REF!="","",Diapers_main!#REF!)</f>
        <v>#REF!</v>
      </c>
    </row>
    <row r="251" spans="1:5" x14ac:dyDescent="0.2">
      <c r="A251" s="21" t="str">
        <f>IF(Diapers_main!A184="","",Diapers_main!A184)</f>
        <v>Profit %</v>
      </c>
      <c r="B251" s="24" t="str">
        <f>IF(Diapers_main!B184="","",Diapers_main!B184)</f>
        <v>%</v>
      </c>
      <c r="C251" t="str">
        <f>IF(Diapers_main!C184="","",Diapers_main!C184)</f>
        <v/>
      </c>
      <c r="D251" t="e">
        <f>IF(Diapers_main!#REF!="","",Diapers_main!#REF!)</f>
        <v>#REF!</v>
      </c>
      <c r="E251" t="e">
        <f>IF(Diapers_main!#REF!="","",Diapers_main!#REF!)</f>
        <v>#REF!</v>
      </c>
    </row>
    <row r="252" spans="1:5" x14ac:dyDescent="0.2">
      <c r="A252" s="21" t="e">
        <f>IF(Diapers_main!#REF!="","",Diapers_main!#REF!)</f>
        <v>#REF!</v>
      </c>
      <c r="B252" s="24" t="str">
        <f>IF(Diapers_main!K150="","",Diapers_main!K150)</f>
        <v/>
      </c>
      <c r="C252" t="str">
        <f>IF(Diapers_main!L150="","",Diapers_main!L150)</f>
        <v/>
      </c>
      <c r="D252" t="e">
        <f>IF(Diapers_main!#REF!="","",Diapers_main!#REF!)</f>
        <v>#REF!</v>
      </c>
      <c r="E252" s="273" t="e">
        <f>IF(Diapers_main!#REF!="","",Diapers_main!#REF!)</f>
        <v>#REF!</v>
      </c>
    </row>
    <row r="253" spans="1:5" x14ac:dyDescent="0.2">
      <c r="A253" s="21" t="e">
        <f>IF(Diapers_main!#REF!="","",Diapers_main!#REF!)</f>
        <v>#REF!</v>
      </c>
      <c r="B253" s="24" t="e">
        <f>IF(Diapers_main!#REF!="","",Diapers_main!#REF!)</f>
        <v>#REF!</v>
      </c>
      <c r="C253" t="e">
        <f>IF(Diapers_main!#REF!="","",Diapers_main!#REF!)</f>
        <v>#REF!</v>
      </c>
      <c r="D253" t="e">
        <f>IF(Diapers_main!#REF!="","",Diapers_main!#REF!)</f>
        <v>#REF!</v>
      </c>
      <c r="E253" s="273" t="e">
        <f>IF(Diapers_main!#REF!="","",Diapers_main!#REF!)</f>
        <v>#REF!</v>
      </c>
    </row>
    <row r="254" spans="1:5" x14ac:dyDescent="0.2">
      <c r="A254" s="21" t="e">
        <f>IF(Diapers_main!#REF!="","",Diapers_main!#REF!)</f>
        <v>#REF!</v>
      </c>
      <c r="B254" s="24" t="e">
        <f>IF(Diapers_main!#REF!="","",Diapers_main!#REF!)</f>
        <v>#REF!</v>
      </c>
      <c r="C254" t="e">
        <f>IF(Diapers_main!#REF!="","",Diapers_main!#REF!)</f>
        <v>#REF!</v>
      </c>
      <c r="D254" t="e">
        <f>IF(Diapers_main!#REF!="","",Diapers_main!#REF!)</f>
        <v>#REF!</v>
      </c>
      <c r="E254" s="3" t="e">
        <f>IF(Diapers_main!#REF!="","",Diapers_main!#REF!)</f>
        <v>#REF!</v>
      </c>
    </row>
    <row r="255" spans="1:5" x14ac:dyDescent="0.2">
      <c r="A255" t="str">
        <f>IF(Diapers_main!A351="","",Diapers_main!A351)</f>
        <v>INPUTS - Biochar</v>
      </c>
      <c r="B255" s="3" t="e">
        <f>IF(Diapers_main!#REF!="","",Diapers_main!#REF!)</f>
        <v>#REF!</v>
      </c>
      <c r="C255" t="e">
        <f>IF(Diapers_main!#REF!="","",Diapers_main!#REF!)</f>
        <v>#REF!</v>
      </c>
      <c r="D255" t="e">
        <f>IF(Diapers_main!#REF!="","",Diapers_main!#REF!)</f>
        <v>#REF!</v>
      </c>
      <c r="E255" t="e">
        <f>IF(Diapers_main!#REF!="","",Diapers_main!#REF!)</f>
        <v>#REF!</v>
      </c>
    </row>
    <row r="256" spans="1:5" x14ac:dyDescent="0.2">
      <c r="A256" s="38" t="e">
        <f>IF(Diapers_main!#REF!="","",Diapers_main!#REF!)</f>
        <v>#REF!</v>
      </c>
      <c r="B256" s="3" t="e">
        <f>IF(Diapers_main!#REF!="","",Diapers_main!#REF!)</f>
        <v>#REF!</v>
      </c>
      <c r="C256" s="3" t="e">
        <f>IF(Diapers_main!#REF!="","",Diapers_main!#REF!)</f>
        <v>#REF!</v>
      </c>
      <c r="D256" t="e">
        <f>IF(Diapers_main!#REF!="","",Diapers_main!#REF!)</f>
        <v>#REF!</v>
      </c>
      <c r="E256" t="e">
        <f>IF(Diapers_main!#REF!="","",Diapers_main!#REF!)</f>
        <v>#REF!</v>
      </c>
    </row>
    <row r="257" spans="1:10" x14ac:dyDescent="0.2">
      <c r="A257" t="str">
        <f>IF(Diapers_main!A293="","",Diapers_main!A293)</f>
        <v>GENERAL - Biochar</v>
      </c>
      <c r="B257" s="3" t="str">
        <f>IF(Diapers_main!B293="","",Diapers_main!B293)</f>
        <v/>
      </c>
      <c r="C257" s="3" t="str">
        <f>IF(Diapers_main!C293="","",Diapers_main!C293)</f>
        <v/>
      </c>
      <c r="D257" t="e">
        <f>IF(Diapers_main!#REF!="","",Diapers_main!#REF!)</f>
        <v>#REF!</v>
      </c>
      <c r="E257" t="e">
        <f>IF(Diapers_main!#REF!="","",Diapers_main!#REF!)</f>
        <v>#REF!</v>
      </c>
    </row>
    <row r="258" spans="1:10" x14ac:dyDescent="0.2">
      <c r="A258" s="39" t="str">
        <f>IF(Diapers_main!A294="","",Diapers_main!A294)</f>
        <v/>
      </c>
      <c r="B258" s="8" t="str">
        <f>IF(Diapers_main!B294="","",Diapers_main!B294)</f>
        <v/>
      </c>
      <c r="C258" s="3" t="str">
        <f>IF(Diapers_main!C294="","",Diapers_main!C294)</f>
        <v/>
      </c>
      <c r="D258" s="3" t="e">
        <f>IF(Diapers_main!#REF!="","",Diapers_main!#REF!)</f>
        <v>#REF!</v>
      </c>
      <c r="E258" s="3" t="e">
        <f>IF(Diapers_main!#REF!="","",Diapers_main!#REF!)</f>
        <v>#REF!</v>
      </c>
    </row>
    <row r="259" spans="1:10" x14ac:dyDescent="0.2">
      <c r="A259" t="str">
        <f>IF(Diapers_main!A300="","",Diapers_main!A300)</f>
        <v>Equipment price</v>
      </c>
      <c r="B259" s="8" t="str">
        <f>IF(Diapers_main!B300="","",Diapers_main!B300)</f>
        <v xml:space="preserve"> €</v>
      </c>
      <c r="C259" s="3" t="str">
        <f>IF(Diapers_main!C300="","",Diapers_main!C300)</f>
        <v/>
      </c>
      <c r="D259" s="3" t="e">
        <f>IF(Diapers_main!#REF!="","",Diapers_main!#REF!)</f>
        <v>#REF!</v>
      </c>
      <c r="E259" s="3" t="e">
        <f>IF(Diapers_main!#REF!="","",Diapers_main!#REF!)</f>
        <v>#REF!</v>
      </c>
    </row>
    <row r="260" spans="1:10" x14ac:dyDescent="0.2">
      <c r="A260" s="40" t="str">
        <f>IF(Diapers_main!A301="","",Diapers_main!A301)</f>
        <v>lifetime</v>
      </c>
      <c r="B260" s="41" t="str">
        <f>IF(Diapers_main!B301="","",Diapers_main!B301)</f>
        <v>years</v>
      </c>
      <c r="C260" s="3" t="str">
        <f>IF(Diapers_main!C301="","",Diapers_main!C301)</f>
        <v/>
      </c>
      <c r="D260" s="3" t="e">
        <f>IF(Diapers_main!#REF!="","",Diapers_main!#REF!)</f>
        <v>#REF!</v>
      </c>
      <c r="E260" s="107" t="e">
        <f>IF(Diapers_main!#REF!="","",Diapers_main!#REF!)</f>
        <v>#REF!</v>
      </c>
    </row>
    <row r="261" spans="1:10" x14ac:dyDescent="0.2">
      <c r="A261" s="40" t="str">
        <f>IF(Diapers_main!A302="","",Diapers_main!A302)</f>
        <v/>
      </c>
      <c r="B261" s="41" t="str">
        <f>IF(Diapers_main!B302="","",Diapers_main!B302)</f>
        <v/>
      </c>
      <c r="C261" s="3" t="str">
        <f>IF(Diapers_main!C302="","",Diapers_main!C302)</f>
        <v/>
      </c>
      <c r="D261" s="3" t="e">
        <f>IF(Diapers_main!#REF!="","",Diapers_main!#REF!)</f>
        <v>#REF!</v>
      </c>
      <c r="E261" s="238" t="e">
        <f>IF(Diapers_main!#REF!="","",Diapers_main!#REF!)</f>
        <v>#REF!</v>
      </c>
    </row>
    <row r="262" spans="1:10" x14ac:dyDescent="0.2">
      <c r="A262" s="40" t="e">
        <f>IF(Diapers_main!#REF!="","",Diapers_main!#REF!)</f>
        <v>#REF!</v>
      </c>
      <c r="B262" s="41" t="e">
        <f>IF(Diapers_main!#REF!="","",Diapers_main!#REF!)</f>
        <v>#REF!</v>
      </c>
      <c r="C262" s="3" t="e">
        <f>IF(Diapers_main!#REF!="","",Diapers_main!#REF!)</f>
        <v>#REF!</v>
      </c>
      <c r="D262" s="3" t="e">
        <f>IF(Diapers_main!#REF!="","",Diapers_main!#REF!)</f>
        <v>#REF!</v>
      </c>
      <c r="E262" s="114" t="e">
        <f>IF(Diapers_main!#REF!="","",Diapers_main!#REF!)</f>
        <v>#REF!</v>
      </c>
    </row>
    <row r="263" spans="1:10" x14ac:dyDescent="0.2">
      <c r="A263" s="40" t="e">
        <f>IF(Diapers_main!#REF!="","",Diapers_main!#REF!)</f>
        <v>#REF!</v>
      </c>
      <c r="B263" s="41" t="e">
        <f>IF(Diapers_main!#REF!="","",Diapers_main!#REF!)</f>
        <v>#REF!</v>
      </c>
      <c r="C263" s="3" t="e">
        <f>IF(Diapers_main!#REF!="","",Diapers_main!#REF!)</f>
        <v>#REF!</v>
      </c>
      <c r="D263" s="3" t="e">
        <f>IF(Diapers_main!#REF!="","",Diapers_main!#REF!)</f>
        <v>#REF!</v>
      </c>
      <c r="E263" s="239" t="e">
        <f>IF(Diapers_main!#REF!="","",Diapers_main!#REF!)</f>
        <v>#REF!</v>
      </c>
    </row>
    <row r="264" spans="1:10" x14ac:dyDescent="0.2">
      <c r="A264" s="3" t="str">
        <f>IF(Diapers_main!A305="","",Diapers_main!A305)</f>
        <v>Total biochar produced</v>
      </c>
      <c r="B264" s="3" t="str">
        <f>IF(Diapers_main!B305="","",Diapers_main!B305)</f>
        <v>liter</v>
      </c>
      <c r="C264" s="3" t="str">
        <f>IF(Diapers_main!C305="","",Diapers_main!C305)</f>
        <v/>
      </c>
      <c r="D264" s="3" t="e">
        <f>IF(Diapers_main!#REF!="","",Diapers_main!#REF!)</f>
        <v>#REF!</v>
      </c>
      <c r="E264" s="3" t="e">
        <f>IF(Diapers_main!#REF!="","",Diapers_main!#REF!)</f>
        <v>#REF!</v>
      </c>
    </row>
    <row r="265" spans="1:10" x14ac:dyDescent="0.2">
      <c r="A265" t="str">
        <f>IF(Diapers_main!A306="","",Diapers_main!A306)</f>
        <v/>
      </c>
      <c r="B265" s="3" t="str">
        <f>IF(Diapers_main!B306="","",Diapers_main!B306)</f>
        <v/>
      </c>
      <c r="C265" s="3" t="str">
        <f>IF(Diapers_main!C306="","",Diapers_main!C306)</f>
        <v/>
      </c>
      <c r="D265" s="3" t="e">
        <f>IF(Diapers_main!#REF!="","",Diapers_main!#REF!)</f>
        <v>#REF!</v>
      </c>
      <c r="E265" t="e">
        <f>IF(Diapers_main!#REF!="","",Diapers_main!#REF!)</f>
        <v>#REF!</v>
      </c>
    </row>
    <row r="266" spans="1:10" x14ac:dyDescent="0.2">
      <c r="A266" s="91" t="str">
        <f>IF(Diapers_main!A307="","",Diapers_main!A307)</f>
        <v>loan ratio</v>
      </c>
      <c r="B266" s="3" t="str">
        <f>IF(Diapers_main!B307="","",Diapers_main!B307)</f>
        <v>%</v>
      </c>
      <c r="C266" s="3" t="str">
        <f>IF(Diapers_main!C307="","",Diapers_main!C307)</f>
        <v/>
      </c>
      <c r="D266" s="3" t="e">
        <f>IF(Diapers_main!#REF!="","",Diapers_main!#REF!)</f>
        <v>#REF!</v>
      </c>
      <c r="E266" t="e">
        <f>IF(Diapers_main!#REF!="","",Diapers_main!#REF!)</f>
        <v>#REF!</v>
      </c>
    </row>
    <row r="267" spans="1:10" x14ac:dyDescent="0.2">
      <c r="A267" s="171" t="str">
        <f>IF(Diapers_main!A308="","",Diapers_main!A308)</f>
        <v xml:space="preserve">Monthly interest </v>
      </c>
      <c r="B267" s="172" t="str">
        <f>IF(Diapers_main!B308="","",Diapers_main!B308)</f>
        <v xml:space="preserve"> €</v>
      </c>
      <c r="C267" s="3" t="str">
        <f>IF(Diapers_main!C308="","",Diapers_main!C308)</f>
        <v/>
      </c>
      <c r="D267" s="3" t="e">
        <f>IF(Diapers_main!#REF!="","",Diapers_main!#REF!)</f>
        <v>#REF!</v>
      </c>
      <c r="E267" t="e">
        <f>IF(Diapers_main!#REF!="","",Diapers_main!#REF!)</f>
        <v>#REF!</v>
      </c>
    </row>
    <row r="268" spans="1:10" x14ac:dyDescent="0.2">
      <c r="A268" s="274" t="str">
        <f>IF(Diapers_main!A309="","",Diapers_main!A309)</f>
        <v>loan repayment (principal payment)</v>
      </c>
      <c r="B268" s="275" t="str">
        <f>IF(Diapers_main!B309="","",Diapers_main!B309)</f>
        <v xml:space="preserve"> €</v>
      </c>
      <c r="C268" s="3" t="str">
        <f>IF(Diapers_main!C309="","",Diapers_main!C309)</f>
        <v/>
      </c>
      <c r="D268" s="3" t="e">
        <f>IF(Diapers_main!#REF!="","",Diapers_main!#REF!)</f>
        <v>#REF!</v>
      </c>
      <c r="E268" s="276" t="e">
        <f>IF(Diapers_main!#REF!="","",Diapers_main!#REF!)</f>
        <v>#REF!</v>
      </c>
      <c r="G268" s="276"/>
      <c r="H268" s="276"/>
      <c r="I268" s="276"/>
      <c r="J268" s="276"/>
    </row>
    <row r="269" spans="1:10" x14ac:dyDescent="0.2">
      <c r="A269" s="148" t="e">
        <f>IF(Diapers_main!#REF!="","",Diapers_main!#REF!)</f>
        <v>#REF!</v>
      </c>
      <c r="B269" s="149" t="e">
        <f>IF(Diapers_main!#REF!="","",Diapers_main!#REF!)</f>
        <v>#REF!</v>
      </c>
      <c r="C269" s="3" t="e">
        <f>IF(Diapers_main!#REF!="","",Diapers_main!#REF!)</f>
        <v>#REF!</v>
      </c>
      <c r="D269" s="3" t="e">
        <f>IF(Diapers_main!#REF!="","",Diapers_main!#REF!)</f>
        <v>#REF!</v>
      </c>
      <c r="E269" s="172" t="e">
        <f>IF(Diapers_main!#REF!="","",Diapers_main!#REF!)</f>
        <v>#REF!</v>
      </c>
      <c r="G269" s="172"/>
      <c r="H269" s="172"/>
      <c r="I269" s="172"/>
      <c r="J269" s="172"/>
    </row>
    <row r="270" spans="1:10" x14ac:dyDescent="0.2">
      <c r="A270" s="148" t="e">
        <f>IF(Diapers_main!#REF!="","",Diapers_main!#REF!)</f>
        <v>#REF!</v>
      </c>
      <c r="B270" s="149" t="str">
        <f>IF(Diapers_main!B351="","",Diapers_main!B351)</f>
        <v/>
      </c>
      <c r="C270" s="3" t="str">
        <f>IF(Diapers_main!C351="","",Diapers_main!C351)</f>
        <v/>
      </c>
      <c r="D270" s="3" t="e">
        <f>IF(Diapers_main!#REF!="","",Diapers_main!#REF!)</f>
        <v>#REF!</v>
      </c>
      <c r="E270" s="173" t="e">
        <f>IF(Diapers_main!#REF!="","",Diapers_main!#REF!)</f>
        <v>#REF!</v>
      </c>
      <c r="G270" s="173"/>
      <c r="H270" s="173"/>
      <c r="I270" s="173"/>
      <c r="J270" s="173"/>
    </row>
    <row r="271" spans="1:10" x14ac:dyDescent="0.2">
      <c r="A271" t="str">
        <f>IF(Diapers_main!A353="","",Diapers_main!A353)</f>
        <v>Variable costs</v>
      </c>
      <c r="B271" s="3" t="str">
        <f>IF(Diapers_main!B353="","",Diapers_main!B353)</f>
        <v/>
      </c>
      <c r="C271" s="3" t="str">
        <f>IF(Diapers_main!C353="","",Diapers_main!C353)</f>
        <v/>
      </c>
      <c r="D271" s="3" t="e">
        <f>IF(Diapers_main!#REF!="","",Diapers_main!#REF!)</f>
        <v>#REF!</v>
      </c>
      <c r="E271" t="e">
        <f>IF(Diapers_main!#REF!="","",Diapers_main!#REF!)</f>
        <v>#REF!</v>
      </c>
    </row>
    <row r="272" spans="1:10" x14ac:dyDescent="0.2">
      <c r="A272" s="171" t="e">
        <f>IF(Diapers_main!#REF!="","",Diapers_main!#REF!)</f>
        <v>#REF!</v>
      </c>
      <c r="B272" s="3" t="e">
        <f>IF(Diapers_main!#REF!="","",Diapers_main!#REF!)</f>
        <v>#REF!</v>
      </c>
      <c r="C272" s="3" t="e">
        <f>IF(Diapers_main!#REF!="","",Diapers_main!#REF!)</f>
        <v>#REF!</v>
      </c>
      <c r="D272" s="3" t="e">
        <f>IF(Diapers_main!#REF!="","",Diapers_main!#REF!)</f>
        <v>#REF!</v>
      </c>
      <c r="E272" t="e">
        <f>IF(Diapers_main!#REF!="","",Diapers_main!#REF!)</f>
        <v>#REF!</v>
      </c>
    </row>
    <row r="273" spans="1:10" x14ac:dyDescent="0.2">
      <c r="A273" s="274" t="e">
        <f>IF(Diapers_main!#REF!="","",Diapers_main!#REF!)</f>
        <v>#REF!</v>
      </c>
      <c r="B273" s="149" t="e">
        <f>IF(Diapers_main!#REF!="","",Diapers_main!#REF!)</f>
        <v>#REF!</v>
      </c>
      <c r="C273" s="3" t="e">
        <f>IF(Diapers_main!#REF!="","",Diapers_main!#REF!)</f>
        <v>#REF!</v>
      </c>
      <c r="D273" s="3" t="e">
        <f>IF(Diapers_main!#REF!="","",Diapers_main!#REF!)</f>
        <v>#REF!</v>
      </c>
      <c r="E273" s="172" t="e">
        <f>IF(Diapers_main!#REF!="","",Diapers_main!#REF!)</f>
        <v>#REF!</v>
      </c>
      <c r="G273" s="172"/>
      <c r="H273" s="172"/>
      <c r="I273" s="172"/>
      <c r="J273" s="172"/>
    </row>
    <row r="274" spans="1:10" x14ac:dyDescent="0.2">
      <c r="A274" s="148" t="e">
        <f>IF(Diapers_main!#REF!="","",Diapers_main!#REF!)</f>
        <v>#REF!</v>
      </c>
      <c r="B274" s="149" t="e">
        <f>IF(Diapers_main!#REF!="","",Diapers_main!#REF!)</f>
        <v>#REF!</v>
      </c>
      <c r="C274" s="3" t="e">
        <f>IF(Diapers_main!#REF!="","",Diapers_main!#REF!)</f>
        <v>#REF!</v>
      </c>
      <c r="D274" s="3" t="e">
        <f>IF(Diapers_main!#REF!="","",Diapers_main!#REF!)</f>
        <v>#REF!</v>
      </c>
      <c r="E274" s="114" t="e">
        <f>IF(Diapers_main!#REF!="","",Diapers_main!#REF!)</f>
        <v>#REF!</v>
      </c>
      <c r="G274" s="114"/>
      <c r="H274" s="114"/>
      <c r="I274" s="114"/>
      <c r="J274" s="114"/>
    </row>
    <row r="275" spans="1:10" x14ac:dyDescent="0.2">
      <c r="A275" s="148" t="e">
        <f>IF(Diapers_main!#REF!="","",Diapers_main!#REF!)</f>
        <v>#REF!</v>
      </c>
      <c r="B275" s="149" t="e">
        <f>IF(Diapers_main!#REF!="","",Diapers_main!#REF!)</f>
        <v>#REF!</v>
      </c>
      <c r="C275" s="3" t="e">
        <f>IF(Diapers_main!#REF!="","",Diapers_main!#REF!)</f>
        <v>#REF!</v>
      </c>
      <c r="D275" s="3" t="e">
        <f>IF(Diapers_main!#REF!="","",Diapers_main!#REF!)</f>
        <v>#REF!</v>
      </c>
      <c r="E275" s="114" t="e">
        <f>IF(Diapers_main!#REF!="","",Diapers_main!#REF!)</f>
        <v>#REF!</v>
      </c>
      <c r="G275" s="114"/>
      <c r="H275" s="114"/>
      <c r="I275" s="114"/>
      <c r="J275" s="114"/>
    </row>
    <row r="276" spans="1:10" x14ac:dyDescent="0.2">
      <c r="A276" t="e">
        <f>IF(Diapers_main!#REF!="","",Diapers_main!#REF!)</f>
        <v>#REF!</v>
      </c>
      <c r="B276" s="3" t="e">
        <f>IF(Diapers_main!#REF!="","",Diapers_main!#REF!)</f>
        <v>#REF!</v>
      </c>
      <c r="C276" s="3" t="e">
        <f>IF(Diapers_main!#REF!="","",Diapers_main!#REF!)</f>
        <v>#REF!</v>
      </c>
      <c r="D276" s="3" t="e">
        <f>IF(Diapers_main!#REF!="","",Diapers_main!#REF!)</f>
        <v>#REF!</v>
      </c>
      <c r="E276" t="e">
        <f>IF(Diapers_main!#REF!="","",Diapers_main!#REF!)</f>
        <v>#REF!</v>
      </c>
    </row>
    <row r="277" spans="1:10" x14ac:dyDescent="0.2">
      <c r="A277" s="171" t="e">
        <f>IF(Diapers_main!#REF!="","",Diapers_main!#REF!)</f>
        <v>#REF!</v>
      </c>
      <c r="B277" s="172" t="e">
        <f>IF(Diapers_main!#REF!="","",Diapers_main!#REF!)</f>
        <v>#REF!</v>
      </c>
      <c r="C277" s="3" t="e">
        <f>IF(Diapers_main!#REF!="","",Diapers_main!#REF!)</f>
        <v>#REF!</v>
      </c>
      <c r="D277" s="3" t="e">
        <f>IF(Diapers_main!#REF!="","",Diapers_main!#REF!)</f>
        <v>#REF!</v>
      </c>
      <c r="E277" t="e">
        <f>IF(Diapers_main!#REF!="","",Diapers_main!#REF!)</f>
        <v>#REF!</v>
      </c>
    </row>
    <row r="278" spans="1:10" x14ac:dyDescent="0.2">
      <c r="A278" s="274" t="e">
        <f>IF(Diapers_main!#REF!="","",Diapers_main!#REF!)</f>
        <v>#REF!</v>
      </c>
      <c r="B278" s="172" t="e">
        <f>IF(Diapers_main!#REF!="","",Diapers_main!#REF!)</f>
        <v>#REF!</v>
      </c>
      <c r="C278" s="3" t="e">
        <f>IF(Diapers_main!#REF!="","",Diapers_main!#REF!)</f>
        <v>#REF!</v>
      </c>
      <c r="D278" s="3" t="e">
        <f>IF(Diapers_main!#REF!="","",Diapers_main!#REF!)</f>
        <v>#REF!</v>
      </c>
      <c r="E278" s="176" t="e">
        <f>IF(Diapers_main!#REF!="","",Diapers_main!#REF!)</f>
        <v>#REF!</v>
      </c>
      <c r="G278" s="176"/>
      <c r="H278" s="176"/>
      <c r="I278" s="176"/>
      <c r="J278" s="176"/>
    </row>
    <row r="279" spans="1:10" x14ac:dyDescent="0.2">
      <c r="A279" s="172" t="e">
        <f>IF(Diapers_main!#REF!="","",Diapers_main!#REF!)</f>
        <v>#REF!</v>
      </c>
      <c r="B279" s="149" t="e">
        <f>IF(Diapers_main!#REF!="","",Diapers_main!#REF!)</f>
        <v>#REF!</v>
      </c>
      <c r="C279" s="3" t="e">
        <f>IF(Diapers_main!#REF!="","",Diapers_main!#REF!)</f>
        <v>#REF!</v>
      </c>
      <c r="D279" s="3" t="e">
        <f>IF(Diapers_main!#REF!="","",Diapers_main!#REF!)</f>
        <v>#REF!</v>
      </c>
      <c r="E279" s="176" t="e">
        <f>IF(Diapers_main!#REF!="","",Diapers_main!#REF!)</f>
        <v>#REF!</v>
      </c>
      <c r="G279" s="176"/>
      <c r="H279" s="176"/>
      <c r="I279" s="176"/>
      <c r="J279" s="176"/>
    </row>
    <row r="280" spans="1:10" x14ac:dyDescent="0.2">
      <c r="A280" s="148" t="e">
        <f>IF(Diapers_main!#REF!="","",Diapers_main!#REF!)</f>
        <v>#REF!</v>
      </c>
      <c r="B280" s="149" t="e">
        <f>IF(Diapers_main!#REF!="","",Diapers_main!#REF!)</f>
        <v>#REF!</v>
      </c>
      <c r="C280" s="3" t="e">
        <f>IF(Diapers_main!#REF!="","",Diapers_main!#REF!)</f>
        <v>#REF!</v>
      </c>
      <c r="D280" s="3" t="e">
        <f>IF(Diapers_main!#REF!="","",Diapers_main!#REF!)</f>
        <v>#REF!</v>
      </c>
      <c r="E280" s="176" t="e">
        <f>IF(Diapers_main!#REF!="","",Diapers_main!#REF!)</f>
        <v>#REF!</v>
      </c>
      <c r="G280" s="176"/>
      <c r="H280" s="176"/>
      <c r="I280" s="176"/>
      <c r="J280" s="176"/>
    </row>
    <row r="281" spans="1:10" x14ac:dyDescent="0.2">
      <c r="A281" t="e">
        <f>IF(Diapers_main!#REF!="","",Diapers_main!#REF!)</f>
        <v>#REF!</v>
      </c>
      <c r="B281" s="3" t="e">
        <f>IF(Diapers_main!#REF!="","",Diapers_main!#REF!)</f>
        <v>#REF!</v>
      </c>
      <c r="C281" s="3" t="e">
        <f>IF(Diapers_main!#REF!="","",Diapers_main!#REF!)</f>
        <v>#REF!</v>
      </c>
      <c r="D281" s="3" t="e">
        <f>IF(Diapers_main!#REF!="","",Diapers_main!#REF!)</f>
        <v>#REF!</v>
      </c>
      <c r="E281" t="e">
        <f>IF(Diapers_main!#REF!="","",Diapers_main!#REF!)</f>
        <v>#REF!</v>
      </c>
    </row>
    <row r="282" spans="1:10" x14ac:dyDescent="0.2">
      <c r="A282" s="89" t="e">
        <f>IF(Diapers_main!#REF!="","",Diapers_main!#REF!)</f>
        <v>#REF!</v>
      </c>
      <c r="B282" s="3" t="e">
        <f>IF(Diapers_main!#REF!="","",Diapers_main!#REF!)</f>
        <v>#REF!</v>
      </c>
      <c r="C282" s="3" t="e">
        <f>IF(Diapers_main!#REF!="","",Diapers_main!#REF!)</f>
        <v>#REF!</v>
      </c>
      <c r="D282" s="3" t="e">
        <f>IF(Diapers_main!#REF!="","",Diapers_main!#REF!)</f>
        <v>#REF!</v>
      </c>
      <c r="E282" t="e">
        <f>IF(Diapers_main!#REF!="","",Diapers_main!#REF!)</f>
        <v>#REF!</v>
      </c>
    </row>
    <row r="283" spans="1:10" x14ac:dyDescent="0.2">
      <c r="A283" t="e">
        <f>IF(Diapers_main!#REF!="","",Diapers_main!#REF!)</f>
        <v>#REF!</v>
      </c>
      <c r="B283" s="3" t="e">
        <f>IF(Diapers_main!#REF!="","",Diapers_main!#REF!)</f>
        <v>#REF!</v>
      </c>
      <c r="C283" s="3" t="e">
        <f>IF(Diapers_main!#REF!="","",Diapers_main!#REF!)</f>
        <v>#REF!</v>
      </c>
      <c r="D283" s="3" t="e">
        <f>IF(Diapers_main!#REF!="","",Diapers_main!#REF!)</f>
        <v>#REF!</v>
      </c>
      <c r="E283" t="e">
        <f>IF(Diapers_main!#REF!="","",Diapers_main!#REF!)</f>
        <v>#REF!</v>
      </c>
    </row>
    <row r="284" spans="1:10" x14ac:dyDescent="0.2">
      <c r="A284" s="73" t="str">
        <f>IF(Diapers_main!A361="","",Diapers_main!A361)</f>
        <v/>
      </c>
      <c r="B284" s="74" t="str">
        <f>IF(Diapers_main!B361="","",Diapers_main!B361)</f>
        <v/>
      </c>
      <c r="C284" s="3" t="str">
        <f>IF(Diapers_main!C361="","",Diapers_main!C361)</f>
        <v/>
      </c>
      <c r="D284" s="3" t="e">
        <f>IF(Diapers_main!#REF!="","",Diapers_main!#REF!)</f>
        <v>#REF!</v>
      </c>
      <c r="E284" s="114" t="e">
        <f>IF(Diapers_main!#REF!="","",Diapers_main!#REF!)</f>
        <v>#REF!</v>
      </c>
      <c r="G284" s="114"/>
      <c r="H284" s="114"/>
      <c r="I284" s="114"/>
      <c r="J284" s="114"/>
    </row>
    <row r="285" spans="1:10" x14ac:dyDescent="0.2">
      <c r="A285" s="73" t="str">
        <f>IF(Diapers_main!A362="","",Diapers_main!A362)</f>
        <v>Total material cost</v>
      </c>
      <c r="B285" s="74" t="str">
        <f>IF(Diapers_main!B362="","",Diapers_main!B362)</f>
        <v>€</v>
      </c>
      <c r="C285" s="3" t="str">
        <f>IF(Diapers_main!C362="","",Diapers_main!C362)</f>
        <v/>
      </c>
      <c r="D285" s="3" t="e">
        <f>IF(Diapers_main!#REF!="","",Diapers_main!#REF!)</f>
        <v>#REF!</v>
      </c>
      <c r="E285" s="240" t="e">
        <f>IF(Diapers_main!#REF!="","",Diapers_main!#REF!)</f>
        <v>#REF!</v>
      </c>
      <c r="G285" s="240"/>
      <c r="H285" s="240"/>
      <c r="I285" s="240"/>
      <c r="J285" s="240"/>
    </row>
    <row r="286" spans="1:10" x14ac:dyDescent="0.2">
      <c r="A286" t="e">
        <f>IF(Diapers_main!#REF!="","",Diapers_main!#REF!)</f>
        <v>#REF!</v>
      </c>
      <c r="B286" s="3" t="e">
        <f>IF(Diapers_main!#REF!="","",Diapers_main!#REF!)</f>
        <v>#REF!</v>
      </c>
      <c r="C286" s="3" t="e">
        <f>IF(Diapers_main!#REF!="","",Diapers_main!#REF!)</f>
        <v>#REF!</v>
      </c>
      <c r="D286" s="3" t="e">
        <f>IF(Diapers_main!#REF!="","",Diapers_main!#REF!)</f>
        <v>#REF!</v>
      </c>
      <c r="E286" t="e">
        <f>IF(Diapers_main!#REF!="","",Diapers_main!#REF!)</f>
        <v>#REF!</v>
      </c>
    </row>
    <row r="287" spans="1:10" x14ac:dyDescent="0.2">
      <c r="A287" s="38" t="str">
        <f>IF(Diapers_main!A363="","",Diapers_main!A363)</f>
        <v/>
      </c>
      <c r="B287" s="3" t="str">
        <f>IF(Diapers_main!B363="","",Diapers_main!B363)</f>
        <v/>
      </c>
      <c r="C287" s="3" t="str">
        <f>IF(Diapers_main!C363="","",Diapers_main!C363)</f>
        <v/>
      </c>
      <c r="D287" s="3" t="e">
        <f>IF(Diapers_main!#REF!="","",Diapers_main!#REF!)</f>
        <v>#REF!</v>
      </c>
      <c r="E287" t="e">
        <f>IF(Diapers_main!#REF!="","",Diapers_main!#REF!)</f>
        <v>#REF!</v>
      </c>
    </row>
    <row r="288" spans="1:10" x14ac:dyDescent="0.2">
      <c r="A288" t="e">
        <f>IF(Diapers_main!#REF!="","",Diapers_main!#REF!)</f>
        <v>#REF!</v>
      </c>
      <c r="B288" s="3" t="e">
        <f>IF(Diapers_main!#REF!="","",Diapers_main!#REF!)</f>
        <v>#REF!</v>
      </c>
      <c r="C288" s="3" t="e">
        <f>IF(Diapers_main!#REF!="","",Diapers_main!#REF!)</f>
        <v>#REF!</v>
      </c>
      <c r="D288" s="3" t="e">
        <f>IF(Diapers_main!#REF!="","",Diapers_main!#REF!)</f>
        <v>#REF!</v>
      </c>
      <c r="E288" t="e">
        <f>IF(Diapers_main!#REF!="","",Diapers_main!#REF!)</f>
        <v>#REF!</v>
      </c>
    </row>
    <row r="289" spans="1:10" x14ac:dyDescent="0.2">
      <c r="A289" s="53" t="e">
        <f>IF(Diapers_main!#REF!="","",Diapers_main!#REF!)</f>
        <v>#REF!</v>
      </c>
      <c r="B289" s="54" t="e">
        <f>IF(Diapers_main!#REF!="","",Diapers_main!#REF!)</f>
        <v>#REF!</v>
      </c>
      <c r="C289" s="3" t="e">
        <f>IF(Diapers_main!#REF!="","",Diapers_main!#REF!)</f>
        <v>#REF!</v>
      </c>
      <c r="D289" s="3" t="e">
        <f>IF(Diapers_main!#REF!="","",Diapers_main!#REF!)</f>
        <v>#REF!</v>
      </c>
      <c r="E289" s="27" t="e">
        <f>IF(Diapers_main!#REF!="","",Diapers_main!#REF!)</f>
        <v>#REF!</v>
      </c>
      <c r="G289" s="27"/>
      <c r="H289" s="27"/>
      <c r="I289" s="27"/>
      <c r="J289" s="27"/>
    </row>
    <row r="290" spans="1:10" x14ac:dyDescent="0.2">
      <c r="A290" t="e">
        <f>IF(Diapers_main!#REF!="","",Diapers_main!#REF!)</f>
        <v>#REF!</v>
      </c>
      <c r="B290" s="8" t="e">
        <f>IF(Diapers_main!#REF!="","",Diapers_main!#REF!)</f>
        <v>#REF!</v>
      </c>
      <c r="C290" s="3" t="e">
        <f>IF(Diapers_main!#REF!="","",Diapers_main!#REF!)</f>
        <v>#REF!</v>
      </c>
      <c r="D290" s="3" t="e">
        <f>IF(Diapers_main!#REF!="","",Diapers_main!#REF!)</f>
        <v>#REF!</v>
      </c>
      <c r="E290" s="3" t="e">
        <f>IF(Diapers_main!#REF!="","",Diapers_main!#REF!)</f>
        <v>#REF!</v>
      </c>
      <c r="G290" s="3"/>
      <c r="H290" s="3"/>
      <c r="I290" s="3"/>
      <c r="J290" s="3"/>
    </row>
    <row r="291" spans="1:10" x14ac:dyDescent="0.2">
      <c r="A291" s="52" t="e">
        <f>IF(Diapers_main!#REF!="","",Diapers_main!#REF!)</f>
        <v>#REF!</v>
      </c>
      <c r="B291" s="48" t="e">
        <f>IF(Diapers_main!#REF!="","",Diapers_main!#REF!)</f>
        <v>#REF!</v>
      </c>
      <c r="C291" s="3" t="e">
        <f>IF(Diapers_main!#REF!="","",Diapers_main!#REF!)</f>
        <v>#REF!</v>
      </c>
      <c r="D291" s="3" t="e">
        <f>IF(Diapers_main!#REF!="","",Diapers_main!#REF!)</f>
        <v>#REF!</v>
      </c>
      <c r="E291" s="101" t="e">
        <f>IF(Diapers_main!#REF!="","",Diapers_main!#REF!)</f>
        <v>#REF!</v>
      </c>
      <c r="G291" s="101"/>
      <c r="H291" s="101"/>
      <c r="I291" s="101"/>
      <c r="J291" s="101"/>
    </row>
    <row r="292" spans="1:10" x14ac:dyDescent="0.2">
      <c r="A292" s="52" t="str">
        <f>IF(Diapers_main!A366="","",Diapers_main!A366)</f>
        <v>labour, monthly salary - full</v>
      </c>
      <c r="B292" s="48" t="str">
        <f>IF(Diapers_main!B366="","",Diapers_main!B366)</f>
        <v>€/capita</v>
      </c>
      <c r="C292" s="3" t="str">
        <f>IF(Diapers_main!C366="","",Diapers_main!C366)</f>
        <v/>
      </c>
      <c r="D292" s="3" t="e">
        <f>IF(Diapers_main!#REF!="","",Diapers_main!#REF!)</f>
        <v>#REF!</v>
      </c>
      <c r="E292" s="241" t="e">
        <f>IF(Diapers_main!#REF!="","",Diapers_main!#REF!)</f>
        <v>#REF!</v>
      </c>
      <c r="G292" s="241"/>
      <c r="H292" s="241"/>
      <c r="I292" s="241"/>
      <c r="J292" s="241"/>
    </row>
    <row r="293" spans="1:10" x14ac:dyDescent="0.2">
      <c r="A293" s="52" t="str">
        <f>IF(Diapers_main!A367="","",Diapers_main!A367)</f>
        <v>labour, monthly salary - total cost</v>
      </c>
      <c r="B293" s="48" t="str">
        <f>IF(Diapers_main!B367="","",Diapers_main!B367)</f>
        <v>€</v>
      </c>
      <c r="C293" s="3" t="str">
        <f>IF(Diapers_main!C367="","",Diapers_main!C367)</f>
        <v/>
      </c>
      <c r="D293" s="3" t="e">
        <f>IF(Diapers_main!#REF!="","",Diapers_main!#REF!)</f>
        <v>#REF!</v>
      </c>
      <c r="E293" s="2" t="e">
        <f>IF(Diapers_main!#REF!="","",Diapers_main!#REF!)</f>
        <v>#REF!</v>
      </c>
      <c r="G293" s="2"/>
      <c r="H293" s="2"/>
      <c r="I293" s="2"/>
      <c r="J293" s="2"/>
    </row>
    <row r="294" spans="1:10" x14ac:dyDescent="0.2">
      <c r="A294" s="52" t="e">
        <f>IF(Diapers_main!#REF!="","",Diapers_main!#REF!)</f>
        <v>#REF!</v>
      </c>
      <c r="B294" s="48" t="e">
        <f>IF(Diapers_main!#REF!="","",Diapers_main!#REF!)</f>
        <v>#REF!</v>
      </c>
      <c r="C294" s="3" t="e">
        <f>IF(Diapers_main!#REF!="","",Diapers_main!#REF!)</f>
        <v>#REF!</v>
      </c>
      <c r="D294" s="3" t="e">
        <f>IF(Diapers_main!#REF!="","",Diapers_main!#REF!)</f>
        <v>#REF!</v>
      </c>
      <c r="E294" s="87" t="e">
        <f>IF(Diapers_main!#REF!="","",Diapers_main!#REF!)</f>
        <v>#REF!</v>
      </c>
      <c r="G294" s="87"/>
      <c r="H294" s="87"/>
      <c r="I294" s="87"/>
      <c r="J294" s="87"/>
    </row>
    <row r="295" spans="1:10" x14ac:dyDescent="0.2">
      <c r="A295" t="e">
        <f>IF(Diapers_main!#REF!="","",Diapers_main!#REF!)</f>
        <v>#REF!</v>
      </c>
      <c r="B295" s="3" t="e">
        <f>IF(Diapers_main!#REF!="","",Diapers_main!#REF!)</f>
        <v>#REF!</v>
      </c>
      <c r="C295" s="3" t="e">
        <f>IF(Diapers_main!#REF!="","",Diapers_main!#REF!)</f>
        <v>#REF!</v>
      </c>
      <c r="D295" s="3" t="e">
        <f>IF(Diapers_main!#REF!="","",Diapers_main!#REF!)</f>
        <v>#REF!</v>
      </c>
      <c r="E295" t="e">
        <f>IF(Diapers_main!#REF!="","",Diapers_main!#REF!)</f>
        <v>#REF!</v>
      </c>
    </row>
    <row r="296" spans="1:10" x14ac:dyDescent="0.2">
      <c r="A296" s="52" t="e">
        <f>IF(Diapers_main!#REF!="","",Diapers_main!#REF!)</f>
        <v>#REF!</v>
      </c>
      <c r="B296" s="48" t="e">
        <f>IF(Diapers_main!#REF!="","",Diapers_main!#REF!)</f>
        <v>#REF!</v>
      </c>
      <c r="C296" s="3" t="e">
        <f>IF(Diapers_main!#REF!="","",Diapers_main!#REF!)</f>
        <v>#REF!</v>
      </c>
      <c r="D296" s="3" t="e">
        <f>IF(Diapers_main!#REF!="","",Diapers_main!#REF!)</f>
        <v>#REF!</v>
      </c>
      <c r="E296" s="3" t="e">
        <f>IF(Diapers_main!#REF!="","",Diapers_main!#REF!)</f>
        <v>#REF!</v>
      </c>
      <c r="G296" s="3"/>
      <c r="H296" s="3"/>
      <c r="I296" s="3"/>
      <c r="J296" s="3"/>
    </row>
    <row r="297" spans="1:10" x14ac:dyDescent="0.2">
      <c r="A297" s="52" t="str">
        <f>IF(Diapers_main!A369="","",Diapers_main!A369)</f>
        <v xml:space="preserve">      Electricity</v>
      </c>
      <c r="B297" s="48" t="str">
        <f>IF(Diapers_main!B369="","",Diapers_main!B369)</f>
        <v/>
      </c>
      <c r="C297" s="3" t="str">
        <f>IF(Diapers_main!C369="","",Diapers_main!C369)</f>
        <v/>
      </c>
      <c r="D297" s="3" t="e">
        <f>IF(Diapers_main!#REF!="","",Diapers_main!#REF!)</f>
        <v>#REF!</v>
      </c>
      <c r="E297" s="99" t="e">
        <f>IF(Diapers_main!#REF!="","",Diapers_main!#REF!)</f>
        <v>#REF!</v>
      </c>
      <c r="G297" s="99"/>
      <c r="H297" s="99"/>
      <c r="I297" s="99"/>
      <c r="J297" s="99"/>
    </row>
    <row r="298" spans="1:10" x14ac:dyDescent="0.2">
      <c r="A298" s="52" t="str">
        <f>IF(Diapers_main!A370="","",Diapers_main!A370)</f>
        <v>energy for 1 m3 biochar</v>
      </c>
      <c r="B298" s="48" t="str">
        <f>IF(Diapers_main!B370="","",Diapers_main!B370)</f>
        <v>kWh/1 m3</v>
      </c>
      <c r="C298" s="3" t="str">
        <f>IF(Diapers_main!C370="","",Diapers_main!C370)</f>
        <v/>
      </c>
      <c r="D298" s="3" t="e">
        <f>IF(Diapers_main!#REF!="","",Diapers_main!#REF!)</f>
        <v>#REF!</v>
      </c>
      <c r="E298" s="242" t="e">
        <f>IF(Diapers_main!#REF!="","",Diapers_main!#REF!)</f>
        <v>#REF!</v>
      </c>
      <c r="G298" s="242"/>
      <c r="H298" s="242"/>
      <c r="I298" s="242"/>
      <c r="J298" s="242"/>
    </row>
    <row r="299" spans="1:10" x14ac:dyDescent="0.2">
      <c r="A299" s="48" t="str">
        <f>IF(Diapers_main!A371="","",Diapers_main!A371)</f>
        <v>energy - total</v>
      </c>
      <c r="B299" s="48" t="str">
        <f>IF(Diapers_main!B371="","",Diapers_main!B371)</f>
        <v>kWh</v>
      </c>
      <c r="C299" t="str">
        <f>IF(Diapers_main!C371="","",Diapers_main!C371)</f>
        <v/>
      </c>
      <c r="D299" s="3" t="e">
        <f>IF(Diapers_main!#REF!="","",Diapers_main!#REF!)</f>
        <v>#REF!</v>
      </c>
      <c r="E299" s="242" t="e">
        <f>IF(Diapers_main!#REF!="","",Diapers_main!#REF!)</f>
        <v>#REF!</v>
      </c>
      <c r="G299" s="242"/>
      <c r="H299" s="242"/>
      <c r="I299" s="242"/>
      <c r="J299" s="242"/>
    </row>
    <row r="300" spans="1:10" x14ac:dyDescent="0.2">
      <c r="A300" t="str">
        <f>IF(Diapers_main!A372="","",Diapers_main!A372)</f>
        <v xml:space="preserve">price </v>
      </c>
      <c r="B300" s="3" t="str">
        <f>IF(Diapers_main!B372="","",Diapers_main!B372)</f>
        <v>€/kWh</v>
      </c>
      <c r="C300" t="str">
        <f>IF(Diapers_main!C372="","",Diapers_main!C372)</f>
        <v/>
      </c>
      <c r="D300" s="3" t="e">
        <f>IF(Diapers_main!#REF!="","",Diapers_main!#REF!)</f>
        <v>#REF!</v>
      </c>
      <c r="E300" t="e">
        <f>IF(Diapers_main!#REF!="","",Diapers_main!#REF!)</f>
        <v>#REF!</v>
      </c>
    </row>
    <row r="301" spans="1:10" x14ac:dyDescent="0.2">
      <c r="A301" s="64" t="str">
        <f>IF(Diapers_main!A373="","",Diapers_main!A373)</f>
        <v>energy - total price</v>
      </c>
      <c r="B301" s="3" t="str">
        <f>IF(Diapers_main!B373="","",Diapers_main!B373)</f>
        <v>€</v>
      </c>
      <c r="C301" s="3" t="str">
        <f>IF(Diapers_main!C373="","",Diapers_main!C373)</f>
        <v/>
      </c>
      <c r="D301" s="3" t="e">
        <f>IF(Diapers_main!#REF!="","",Diapers_main!#REF!)</f>
        <v>#REF!</v>
      </c>
      <c r="E301" t="e">
        <f>IF(Diapers_main!#REF!="","",Diapers_main!#REF!)</f>
        <v>#REF!</v>
      </c>
    </row>
    <row r="302" spans="1:10" x14ac:dyDescent="0.2">
      <c r="A302" t="str">
        <f>IF(Diapers_main!A375="","",Diapers_main!A375)</f>
        <v xml:space="preserve">      Packaging</v>
      </c>
      <c r="B302" s="3" t="str">
        <f>IF(Diapers_main!B375="","",Diapers_main!B375)</f>
        <v/>
      </c>
      <c r="C302" s="3" t="str">
        <f>IF(Diapers_main!C375="","",Diapers_main!C375)</f>
        <v/>
      </c>
      <c r="D302" s="3" t="e">
        <f>IF(Diapers_main!#REF!="","",Diapers_main!#REF!)</f>
        <v>#REF!</v>
      </c>
      <c r="E302" t="e">
        <f>IF(Diapers_main!#REF!="","",Diapers_main!#REF!)</f>
        <v>#REF!</v>
      </c>
    </row>
    <row r="303" spans="1:10" x14ac:dyDescent="0.2">
      <c r="A303" s="65" t="str">
        <f>IF(Diapers_main!A376="","",Diapers_main!A376)</f>
        <v>packaging (less than 100 liter) for 1m3</v>
      </c>
      <c r="B303" s="66" t="str">
        <f>IF(Diapers_main!B376="","",Diapers_main!B376)</f>
        <v>€/1m3</v>
      </c>
      <c r="C303" s="3" t="str">
        <f>IF(Diapers_main!C376="","",Diapers_main!C376)</f>
        <v/>
      </c>
      <c r="D303" s="3" t="e">
        <f>IF(Diapers_main!#REF!="","",Diapers_main!#REF!)</f>
        <v>#REF!</v>
      </c>
      <c r="E303" s="114" t="e">
        <f>IF(Diapers_main!#REF!="","",Diapers_main!#REF!)</f>
        <v>#REF!</v>
      </c>
      <c r="G303" s="114"/>
      <c r="H303" s="114"/>
      <c r="I303" s="114"/>
      <c r="J303" s="114"/>
    </row>
    <row r="304" spans="1:10" x14ac:dyDescent="0.2">
      <c r="A304" s="65" t="str">
        <f>IF(Diapers_main!A377="","",Diapers_main!A377)</f>
        <v>packaging (less than 100 liter) total</v>
      </c>
      <c r="B304" s="66" t="str">
        <f>IF(Diapers_main!B377="","",Diapers_main!B377)</f>
        <v>€</v>
      </c>
      <c r="C304" s="3" t="str">
        <f>IF(Diapers_main!C377="","",Diapers_main!C377)</f>
        <v/>
      </c>
      <c r="D304" s="3" t="e">
        <f>IF(Diapers_main!#REF!="","",Diapers_main!#REF!)</f>
        <v>#REF!</v>
      </c>
      <c r="E304" s="65" t="e">
        <f>IF(Diapers_main!#REF!="","",Diapers_main!#REF!)</f>
        <v>#REF!</v>
      </c>
      <c r="G304" s="65"/>
      <c r="H304" s="65"/>
      <c r="I304" s="65"/>
      <c r="J304" s="65"/>
    </row>
    <row r="305" spans="1:10" x14ac:dyDescent="0.2">
      <c r="A305" t="str">
        <f>IF(Diapers_main!A378="","",Diapers_main!A378)</f>
        <v/>
      </c>
      <c r="B305" s="3" t="str">
        <f>IF(Diapers_main!B378="","",Diapers_main!B378)</f>
        <v/>
      </c>
      <c r="C305" s="3" t="str">
        <f>IF(Diapers_main!C378="","",Diapers_main!C378)</f>
        <v/>
      </c>
      <c r="D305" s="3" t="e">
        <f>IF(Diapers_main!#REF!="","",Diapers_main!#REF!)</f>
        <v>#REF!</v>
      </c>
      <c r="E305" t="e">
        <f>IF(Diapers_main!#REF!="","",Diapers_main!#REF!)</f>
        <v>#REF!</v>
      </c>
    </row>
    <row r="306" spans="1:10" x14ac:dyDescent="0.2">
      <c r="A306" s="89" t="str">
        <f>IF(Diapers_main!A379="","",Diapers_main!A379)</f>
        <v>packaging (lmore than 100 liter) for 1m3</v>
      </c>
      <c r="B306" s="3" t="str">
        <f>IF(Diapers_main!B379="","",Diapers_main!B379)</f>
        <v>€</v>
      </c>
      <c r="C306" s="3" t="str">
        <f>IF(Diapers_main!C379="","",Diapers_main!C379)</f>
        <v/>
      </c>
      <c r="D306" s="3" t="e">
        <f>IF(Diapers_main!#REF!="","",Diapers_main!#REF!)</f>
        <v>#REF!</v>
      </c>
      <c r="E306" t="e">
        <f>IF(Diapers_main!#REF!="","",Diapers_main!#REF!)</f>
        <v>#REF!</v>
      </c>
    </row>
    <row r="307" spans="1:10" x14ac:dyDescent="0.2">
      <c r="A307" t="str">
        <f>IF(Diapers_main!A380="","",Diapers_main!A380)</f>
        <v>packaging (less than 100 liter) total</v>
      </c>
      <c r="B307" s="3" t="str">
        <f>IF(Diapers_main!B380="","",Diapers_main!B380)</f>
        <v>€</v>
      </c>
      <c r="C307" s="3" t="str">
        <f>IF(Diapers_main!C380="","",Diapers_main!C380)</f>
        <v/>
      </c>
      <c r="D307" s="3" t="e">
        <f>IF(Diapers_main!#REF!="","",Diapers_main!#REF!)</f>
        <v>#REF!</v>
      </c>
      <c r="E307" t="e">
        <f>IF(Diapers_main!#REF!="","",Diapers_main!#REF!)</f>
        <v>#REF!</v>
      </c>
    </row>
    <row r="308" spans="1:10" x14ac:dyDescent="0.2">
      <c r="A308" s="73" t="e">
        <f>IF(Diapers_main!#REF!="","",Diapers_main!#REF!)</f>
        <v>#REF!</v>
      </c>
      <c r="B308" s="74" t="e">
        <f>IF(Diapers_main!#REF!="","",Diapers_main!#REF!)</f>
        <v>#REF!</v>
      </c>
      <c r="C308" s="3" t="e">
        <f>IF(Diapers_main!#REF!="","",Diapers_main!#REF!)</f>
        <v>#REF!</v>
      </c>
      <c r="D308" s="3" t="e">
        <f>IF(Diapers_main!#REF!="","",Diapers_main!#REF!)</f>
        <v>#REF!</v>
      </c>
      <c r="E308" s="3" t="e">
        <f>IF(Diapers_main!#REF!="","",Diapers_main!#REF!)</f>
        <v>#REF!</v>
      </c>
      <c r="G308" s="3"/>
      <c r="H308" s="3"/>
      <c r="I308" s="3"/>
      <c r="J308" s="3"/>
    </row>
    <row r="309" spans="1:10" x14ac:dyDescent="0.2">
      <c r="A309" s="73" t="str">
        <f>IF(Diapers_main!A382="","",Diapers_main!A382)</f>
        <v>total packaging cost</v>
      </c>
      <c r="B309" s="74" t="str">
        <f>IF(Diapers_main!B382="","",Diapers_main!B382)</f>
        <v>€</v>
      </c>
      <c r="C309" s="3" t="str">
        <f>IF(Diapers_main!C382="","",Diapers_main!C382)</f>
        <v/>
      </c>
      <c r="D309" s="3" t="e">
        <f>IF(Diapers_main!#REF!="","",Diapers_main!#REF!)</f>
        <v>#REF!</v>
      </c>
      <c r="E309" s="243" t="e">
        <f>IF(Diapers_main!#REF!="","",Diapers_main!#REF!)</f>
        <v>#REF!</v>
      </c>
      <c r="G309" s="243"/>
      <c r="H309" s="243"/>
      <c r="I309" s="243"/>
      <c r="J309" s="243"/>
    </row>
    <row r="310" spans="1:10" x14ac:dyDescent="0.2">
      <c r="A310" t="str">
        <f>IF(Diapers_main!A384="","",Diapers_main!A384)</f>
        <v xml:space="preserve">      Transport</v>
      </c>
      <c r="B310" s="3" t="str">
        <f>IF(Diapers_main!B384="","",Diapers_main!B384)</f>
        <v/>
      </c>
      <c r="C310" s="3" t="str">
        <f>IF(Diapers_main!C384="","",Diapers_main!C384)</f>
        <v/>
      </c>
      <c r="D310" s="3" t="e">
        <f>IF(Diapers_main!#REF!="","",Diapers_main!#REF!)</f>
        <v>#REF!</v>
      </c>
      <c r="E310" t="e">
        <f>IF(Diapers_main!#REF!="","",Diapers_main!#REF!)</f>
        <v>#REF!</v>
      </c>
    </row>
    <row r="311" spans="1:10" x14ac:dyDescent="0.2">
      <c r="A311" t="str">
        <f>IF(Diapers_main!A385="","",Diapers_main!A385)</f>
        <v>Transport cost for 1m3, less than 100 liter</v>
      </c>
      <c r="B311" s="3" t="str">
        <f>IF(Diapers_main!B385="","",Diapers_main!B385)</f>
        <v>€</v>
      </c>
      <c r="C311" s="3" t="str">
        <f>IF(Diapers_main!C385="","",Diapers_main!C385)</f>
        <v/>
      </c>
      <c r="D311" s="3" t="e">
        <f>IF(Diapers_main!#REF!="","",Diapers_main!#REF!)</f>
        <v>#REF!</v>
      </c>
      <c r="E311" t="e">
        <f>IF(Diapers_main!#REF!="","",Diapers_main!#REF!)</f>
        <v>#REF!</v>
      </c>
    </row>
    <row r="312" spans="1:10" ht="21" x14ac:dyDescent="0.25">
      <c r="A312" s="11" t="str">
        <f>IF(Diapers_main!A386="","",Diapers_main!A386)</f>
        <v>Transport cost, total, less than 100 liter</v>
      </c>
      <c r="B312" s="3" t="str">
        <f>IF(Diapers_main!B386="","",Diapers_main!B386)</f>
        <v>€</v>
      </c>
      <c r="C312" s="3" t="str">
        <f>IF(Diapers_main!C386="","",Diapers_main!C386)</f>
        <v/>
      </c>
      <c r="D312" s="3" t="e">
        <f>IF(Diapers_main!#REF!="","",Diapers_main!#REF!)</f>
        <v>#REF!</v>
      </c>
      <c r="E312" t="e">
        <f>IF(Diapers_main!#REF!="","",Diapers_main!#REF!)</f>
        <v>#REF!</v>
      </c>
    </row>
    <row r="313" spans="1:10" x14ac:dyDescent="0.2">
      <c r="A313" t="e">
        <f>IF(Diapers_main!#REF!="","",Diapers_main!#REF!)</f>
        <v>#REF!</v>
      </c>
      <c r="B313" s="3" t="e">
        <f>IF(Diapers_main!#REF!="","",Diapers_main!#REF!)</f>
        <v>#REF!</v>
      </c>
      <c r="C313" s="3" t="e">
        <f>IF(Diapers_main!#REF!="","",Diapers_main!#REF!)</f>
        <v>#REF!</v>
      </c>
      <c r="D313" s="3" t="e">
        <f>IF(Diapers_main!#REF!="","",Diapers_main!#REF!)</f>
        <v>#REF!</v>
      </c>
      <c r="E313" t="e">
        <f>IF(Diapers_main!#REF!="","",Diapers_main!#REF!)</f>
        <v>#REF!</v>
      </c>
    </row>
    <row r="314" spans="1:10" x14ac:dyDescent="0.2">
      <c r="A314" s="202" t="str">
        <f>IF(Diapers_main!A388="","",Diapers_main!A388)</f>
        <v>Transport cost for 1m3, more than 100 liter</v>
      </c>
      <c r="B314" s="3" t="str">
        <f>IF(Diapers_main!B388="","",Diapers_main!B388)</f>
        <v>€</v>
      </c>
      <c r="C314" s="3" t="str">
        <f>IF(Diapers_main!C388="","",Diapers_main!C388)</f>
        <v/>
      </c>
      <c r="D314" s="3" t="e">
        <f>IF(Diapers_main!#REF!="","",Diapers_main!#REF!)</f>
        <v>#REF!</v>
      </c>
      <c r="E314" t="e">
        <f>IF(Diapers_main!#REF!="","",Diapers_main!#REF!)</f>
        <v>#REF!</v>
      </c>
    </row>
    <row r="315" spans="1:10" x14ac:dyDescent="0.2">
      <c r="A315" t="str">
        <f>IF(Diapers_main!A389="","",Diapers_main!A389)</f>
        <v>Transport cost, total, more than 100 liter</v>
      </c>
      <c r="B315" s="3" t="str">
        <f>IF(Diapers_main!B389="","",Diapers_main!B389)</f>
        <v>€</v>
      </c>
      <c r="C315" s="3" t="str">
        <f>IF(Diapers_main!C389="","",Diapers_main!C389)</f>
        <v/>
      </c>
      <c r="D315" s="3" t="e">
        <f>IF(Diapers_main!#REF!="","",Diapers_main!#REF!)</f>
        <v>#REF!</v>
      </c>
      <c r="E315" t="e">
        <f>IF(Diapers_main!#REF!="","",Diapers_main!#REF!)</f>
        <v>#REF!</v>
      </c>
    </row>
    <row r="316" spans="1:10" x14ac:dyDescent="0.2">
      <c r="A316" s="21" t="e">
        <f>IF(Diapers_main!#REF!="","",Diapers_main!#REF!)</f>
        <v>#REF!</v>
      </c>
      <c r="B316" s="24" t="e">
        <f>IF(Diapers_main!#REF!="","",Diapers_main!#REF!)</f>
        <v>#REF!</v>
      </c>
      <c r="C316" t="e">
        <f>IF(Diapers_main!#REF!="","",Diapers_main!#REF!)</f>
        <v>#REF!</v>
      </c>
      <c r="D316" t="e">
        <f>IF(Diapers_main!#REF!="","",Diapers_main!#REF!)</f>
        <v>#REF!</v>
      </c>
      <c r="E316" s="42" t="e">
        <f>IF(Diapers_main!#REF!="","",Diapers_main!#REF!)</f>
        <v>#REF!</v>
      </c>
      <c r="G316" s="42"/>
      <c r="H316" s="42"/>
      <c r="I316" s="42"/>
      <c r="J316" s="42"/>
    </row>
    <row r="317" spans="1:10" x14ac:dyDescent="0.2">
      <c r="A317" s="21" t="str">
        <f>IF(Diapers_main!A391="","",Diapers_main!A391)</f>
        <v xml:space="preserve">Transport cost, total </v>
      </c>
      <c r="B317" s="24" t="str">
        <f>IF(Diapers_main!B391="","",Diapers_main!B391)</f>
        <v>€</v>
      </c>
      <c r="C317" t="str">
        <f>IF(Diapers_main!C391="","",Diapers_main!C391)</f>
        <v/>
      </c>
      <c r="D317" t="e">
        <f>IF(Diapers_main!#REF!="","",Diapers_main!#REF!)</f>
        <v>#REF!</v>
      </c>
      <c r="E317" s="99" t="e">
        <f>IF(Diapers_main!#REF!="","",Diapers_main!#REF!)</f>
        <v>#REF!</v>
      </c>
      <c r="G317" s="99"/>
      <c r="H317" s="99"/>
      <c r="I317" s="99"/>
      <c r="J317" s="99"/>
    </row>
    <row r="318" spans="1:10" x14ac:dyDescent="0.2">
      <c r="A318" s="21" t="str">
        <f>IF(Diapers_main!A393="","",Diapers_main!A393)</f>
        <v xml:space="preserve">      Other overheads</v>
      </c>
      <c r="B318" s="24" t="str">
        <f>IF(Diapers_main!B393="","",Diapers_main!B393)</f>
        <v/>
      </c>
      <c r="C318" t="str">
        <f>IF(Diapers_main!C393="","",Diapers_main!C393)</f>
        <v/>
      </c>
      <c r="D318" t="e">
        <f>IF(Diapers_main!#REF!="","",Diapers_main!#REF!)</f>
        <v>#REF!</v>
      </c>
      <c r="E318" s="141" t="e">
        <f>IF(Diapers_main!#REF!="","",Diapers_main!#REF!)</f>
        <v>#REF!</v>
      </c>
      <c r="G318" s="141"/>
      <c r="H318" s="141"/>
      <c r="I318" s="141"/>
      <c r="J318" s="141"/>
    </row>
    <row r="319" spans="1:10" x14ac:dyDescent="0.2">
      <c r="A319" s="21" t="str">
        <f>IF(Diapers_main!A394="","",Diapers_main!A394)</f>
        <v>monthly overhead/1 m3 biochar</v>
      </c>
      <c r="B319" s="24" t="str">
        <f>IF(Diapers_main!B394="","",Diapers_main!B394)</f>
        <v>€/1m3</v>
      </c>
      <c r="C319" t="str">
        <f>IF(Diapers_main!C394="","",Diapers_main!C394)</f>
        <v/>
      </c>
      <c r="D319" t="e">
        <f>IF(Diapers_main!#REF!="","",Diapers_main!#REF!)</f>
        <v>#REF!</v>
      </c>
      <c r="E319" s="141" t="e">
        <f>IF(Diapers_main!#REF!="","",Diapers_main!#REF!)</f>
        <v>#REF!</v>
      </c>
      <c r="G319" s="141"/>
      <c r="H319" s="141"/>
      <c r="I319" s="141"/>
      <c r="J319" s="141"/>
    </row>
    <row r="320" spans="1:10" x14ac:dyDescent="0.2">
      <c r="A320" s="21" t="str">
        <f>IF(Diapers_main!A395="","",Diapers_main!A395)</f>
        <v>Total overhead</v>
      </c>
      <c r="B320" s="24" t="str">
        <f>IF(Diapers_main!B395="","",Diapers_main!B395)</f>
        <v>€</v>
      </c>
      <c r="C320" t="str">
        <f>IF(Diapers_main!C395="","",Diapers_main!C395)</f>
        <v/>
      </c>
      <c r="D320" t="e">
        <f>IF(Diapers_main!#REF!="","",Diapers_main!#REF!)</f>
        <v>#REF!</v>
      </c>
      <c r="E320" s="3" t="e">
        <f>IF(Diapers_main!#REF!="","",Diapers_main!#REF!)</f>
        <v>#REF!</v>
      </c>
      <c r="G320" s="3"/>
      <c r="H320" s="3"/>
      <c r="I320" s="3"/>
      <c r="J320" s="3"/>
    </row>
    <row r="321" spans="1:10" x14ac:dyDescent="0.2">
      <c r="A321" s="21" t="str">
        <f>IF(Diapers_main!A396="","",Diapers_main!A396)</f>
        <v/>
      </c>
      <c r="B321" s="24" t="str">
        <f>IF(Diapers_main!B396="","",Diapers_main!B396)</f>
        <v/>
      </c>
      <c r="C321" t="str">
        <f>IF(Diapers_main!C396="","",Diapers_main!C396)</f>
        <v/>
      </c>
      <c r="D321" t="e">
        <f>IF(Diapers_main!#REF!="","",Diapers_main!#REF!)</f>
        <v>#REF!</v>
      </c>
      <c r="E321" s="3" t="e">
        <f>IF(Diapers_main!#REF!="","",Diapers_main!#REF!)</f>
        <v>#REF!</v>
      </c>
      <c r="G321" s="3"/>
      <c r="H321" s="3"/>
      <c r="I321" s="3"/>
      <c r="J321" s="3"/>
    </row>
    <row r="322" spans="1:10" x14ac:dyDescent="0.2">
      <c r="A322" s="21" t="str">
        <f>IF(Diapers_main!A397="","",Diapers_main!A397)</f>
        <v>Total Variable costs</v>
      </c>
      <c r="B322" s="24" t="str">
        <f>IF(Diapers_main!B397="","",Diapers_main!B397)</f>
        <v>€</v>
      </c>
      <c r="C322" t="str">
        <f>IF(Diapers_main!C397="","",Diapers_main!C397)</f>
        <v/>
      </c>
      <c r="D322" t="e">
        <f>IF(Diapers_main!#REF!="","",Diapers_main!#REF!)</f>
        <v>#REF!</v>
      </c>
      <c r="E322" s="99" t="e">
        <f>IF(Diapers_main!#REF!="","",Diapers_main!#REF!)</f>
        <v>#REF!</v>
      </c>
      <c r="G322" s="99"/>
      <c r="H322" s="99"/>
      <c r="I322" s="99"/>
      <c r="J322" s="99"/>
    </row>
    <row r="323" spans="1:10" x14ac:dyDescent="0.2">
      <c r="A323" t="str">
        <f>IF(Diapers_main!A398="","",Diapers_main!A398)</f>
        <v>Unit Variable costs/1m3 biochar</v>
      </c>
      <c r="B323" s="3" t="str">
        <f>IF(Diapers_main!B398="","",Diapers_main!B398)</f>
        <v>€/m3</v>
      </c>
      <c r="C323" s="3" t="str">
        <f>IF(Diapers_main!C398="","",Diapers_main!C398)</f>
        <v/>
      </c>
      <c r="D323" s="3" t="e">
        <f>IF(Diapers_main!#REF!="","",Diapers_main!#REF!)</f>
        <v>#REF!</v>
      </c>
      <c r="E323" t="e">
        <f>IF(Diapers_main!#REF!="","",Diapers_main!#REF!)</f>
        <v>#REF!</v>
      </c>
    </row>
    <row r="324" spans="1:10" x14ac:dyDescent="0.2">
      <c r="A324" t="str">
        <f>IF(Diapers_main!A399="","",Diapers_main!A399)</f>
        <v/>
      </c>
      <c r="B324" s="3" t="str">
        <f>IF(Diapers_main!B399="","",Diapers_main!B399)</f>
        <v/>
      </c>
      <c r="C324" t="str">
        <f>IF(Diapers_main!C399="","",Diapers_main!C399)</f>
        <v/>
      </c>
      <c r="D324" s="3" t="e">
        <f>IF(Diapers_main!#REF!="","",Diapers_main!#REF!)</f>
        <v>#REF!</v>
      </c>
      <c r="E324" t="e">
        <f>IF(Diapers_main!#REF!="","",Diapers_main!#REF!)</f>
        <v>#REF!</v>
      </c>
    </row>
    <row r="325" spans="1:10" x14ac:dyDescent="0.2">
      <c r="A325" s="189" t="str">
        <f>IF(Diapers_main!A400="","",Diapers_main!A400)</f>
        <v>Fix costs</v>
      </c>
      <c r="B325" s="3" t="str">
        <f>IF(Diapers_main!B400="","",Diapers_main!B400)</f>
        <v/>
      </c>
      <c r="C325" t="str">
        <f>IF(Diapers_main!C400="","",Diapers_main!C400)</f>
        <v/>
      </c>
      <c r="D325" s="3" t="e">
        <f>IF(Diapers_main!#REF!="","",Diapers_main!#REF!)</f>
        <v>#REF!</v>
      </c>
      <c r="E325" t="e">
        <f>IF(Diapers_main!#REF!="","",Diapers_main!#REF!)</f>
        <v>#REF!</v>
      </c>
    </row>
    <row r="326" spans="1:10" x14ac:dyDescent="0.2">
      <c r="A326" t="str">
        <f>IF(Diapers_main!A401="","",Diapers_main!A401)</f>
        <v/>
      </c>
      <c r="B326" s="3" t="str">
        <f>IF(Diapers_main!B401="","",Diapers_main!B401)</f>
        <v/>
      </c>
      <c r="C326" t="str">
        <f>IF(Diapers_main!C401="","",Diapers_main!C401)</f>
        <v/>
      </c>
      <c r="D326" s="3" t="e">
        <f>IF(Diapers_main!#REF!="","",Diapers_main!#REF!)</f>
        <v>#REF!</v>
      </c>
      <c r="E326" t="e">
        <f>IF(Diapers_main!#REF!="","",Diapers_main!#REF!)</f>
        <v>#REF!</v>
      </c>
    </row>
    <row r="327" spans="1:10" x14ac:dyDescent="0.2">
      <c r="A327" s="106" t="str">
        <f>IF(Diapers_main!A403="","",Diapers_main!A403)</f>
        <v>Room rent</v>
      </c>
      <c r="B327" s="190" t="str">
        <f>IF(Diapers_main!B403="","",Diapers_main!B403)</f>
        <v xml:space="preserve"> €</v>
      </c>
      <c r="C327" t="str">
        <f>IF(Diapers_main!C403="","",Diapers_main!C403)</f>
        <v/>
      </c>
      <c r="D327" s="3" t="e">
        <f>IF(Diapers_main!#REF!="","",Diapers_main!#REF!)</f>
        <v>#REF!</v>
      </c>
      <c r="E327" t="e">
        <f>IF(Diapers_main!#REF!="","",Diapers_main!#REF!)</f>
        <v>#REF!</v>
      </c>
    </row>
    <row r="328" spans="1:10" x14ac:dyDescent="0.2">
      <c r="A328" s="106" t="e">
        <f>IF(Diapers_main!#REF!="","",Diapers_main!#REF!)</f>
        <v>#REF!</v>
      </c>
      <c r="B328" s="190" t="e">
        <f>IF(Diapers_main!#REF!="","",Diapers_main!#REF!)</f>
        <v>#REF!</v>
      </c>
      <c r="C328" t="e">
        <f>IF(Diapers_main!#REF!="","",Diapers_main!#REF!)</f>
        <v>#REF!</v>
      </c>
      <c r="D328" s="3" t="e">
        <f>IF(Diapers_main!#REF!="","",Diapers_main!#REF!)</f>
        <v>#REF!</v>
      </c>
      <c r="E328" s="277" t="e">
        <f>IF(Diapers_main!#REF!="","",Diapers_main!#REF!)</f>
        <v>#REF!</v>
      </c>
      <c r="G328" s="277"/>
      <c r="H328" s="277"/>
      <c r="I328" s="277"/>
      <c r="J328" s="277"/>
    </row>
    <row r="329" spans="1:10" x14ac:dyDescent="0.2">
      <c r="A329" s="106" t="str">
        <f>IF(Diapers_main!A404="","",Diapers_main!A404)</f>
        <v/>
      </c>
      <c r="B329" s="190" t="str">
        <f>IF(Diapers_main!B404="","",Diapers_main!B404)</f>
        <v/>
      </c>
      <c r="C329" t="str">
        <f>IF(Diapers_main!C404="","",Diapers_main!C404)</f>
        <v/>
      </c>
      <c r="D329" s="3" t="e">
        <f>IF(Diapers_main!#REF!="","",Diapers_main!#REF!)</f>
        <v>#REF!</v>
      </c>
      <c r="E329" t="e">
        <f>IF(Diapers_main!#REF!="","",Diapers_main!#REF!)</f>
        <v>#REF!</v>
      </c>
    </row>
    <row r="330" spans="1:10" x14ac:dyDescent="0.2">
      <c r="A330" s="106" t="e">
        <f>IF(Diapers_main!#REF!="","",Diapers_main!#REF!)</f>
        <v>#REF!</v>
      </c>
      <c r="B330" s="190" t="e">
        <f>IF(Diapers_main!#REF!="","",Diapers_main!#REF!)</f>
        <v>#REF!</v>
      </c>
      <c r="C330" t="e">
        <f>IF(Diapers_main!#REF!="","",Diapers_main!#REF!)</f>
        <v>#REF!</v>
      </c>
      <c r="D330" s="3" t="e">
        <f>IF(Diapers_main!#REF!="","",Diapers_main!#REF!)</f>
        <v>#REF!</v>
      </c>
      <c r="E330" s="277" t="e">
        <f>IF(Diapers_main!#REF!="","",Diapers_main!#REF!)</f>
        <v>#REF!</v>
      </c>
      <c r="G330" s="277"/>
      <c r="H330" s="277"/>
      <c r="I330" s="277"/>
      <c r="J330" s="277"/>
    </row>
    <row r="331" spans="1:10" x14ac:dyDescent="0.2">
      <c r="A331" t="str">
        <f>IF(Diapers_main!A405="","",Diapers_main!A405)</f>
        <v xml:space="preserve">      Staff</v>
      </c>
      <c r="B331" s="3" t="str">
        <f>IF(Diapers_main!B405="","",Diapers_main!B405)</f>
        <v/>
      </c>
      <c r="C331" t="str">
        <f>IF(Diapers_main!C405="","",Diapers_main!C405)</f>
        <v/>
      </c>
      <c r="D331" t="e">
        <f>IF(Diapers_main!#REF!="","",Diapers_main!#REF!)</f>
        <v>#REF!</v>
      </c>
      <c r="E331" t="e">
        <f>IF(Diapers_main!#REF!="","",Diapers_main!#REF!)</f>
        <v>#REF!</v>
      </c>
    </row>
    <row r="332" spans="1:10" x14ac:dyDescent="0.2">
      <c r="A332" t="str">
        <f>IF(Diapers_main!A406="","",Diapers_main!A406)</f>
        <v>Leader, controller</v>
      </c>
      <c r="B332" s="3" t="str">
        <f>IF(Diapers_main!B406="","",Diapers_main!B406)</f>
        <v>capita</v>
      </c>
      <c r="C332" t="str">
        <f>IF(Diapers_main!C406="","",Diapers_main!C406)</f>
        <v/>
      </c>
      <c r="D332" t="e">
        <f>IF(Diapers_main!#REF!="","",Diapers_main!#REF!)</f>
        <v>#REF!</v>
      </c>
      <c r="E332" t="e">
        <f>IF(Diapers_main!#REF!="","",Diapers_main!#REF!)</f>
        <v>#REF!</v>
      </c>
    </row>
    <row r="333" spans="1:10" ht="19" x14ac:dyDescent="0.25">
      <c r="A333" s="4" t="str">
        <f>IF(Diapers_main!A407="","",Diapers_main!A407)</f>
        <v>labour, monthly salary - full</v>
      </c>
      <c r="B333" s="4" t="str">
        <f>IF(Diapers_main!B407="","",Diapers_main!B407)</f>
        <v>€/capita</v>
      </c>
      <c r="C333" s="4" t="str">
        <f>IF(Diapers_main!C407="","",Diapers_main!C407)</f>
        <v/>
      </c>
      <c r="D333" s="4" t="e">
        <f>IF(Diapers_main!#REF!="","",Diapers_main!#REF!)</f>
        <v>#REF!</v>
      </c>
      <c r="E333" s="4" t="e">
        <f>IF(Diapers_main!#REF!="","",Diapers_main!#REF!)</f>
        <v>#REF!</v>
      </c>
      <c r="G333" s="4"/>
      <c r="H333" s="4"/>
      <c r="I333" s="4"/>
      <c r="J333" s="4"/>
    </row>
    <row r="334" spans="1:10" ht="19" x14ac:dyDescent="0.25">
      <c r="A334" s="4" t="str">
        <f>IF(Diapers_main!A408="","",Diapers_main!A408)</f>
        <v>labour, monthly salary - total cost</v>
      </c>
      <c r="B334" s="4" t="str">
        <f>IF(Diapers_main!B408="","",Diapers_main!B408)</f>
        <v>€</v>
      </c>
      <c r="C334" s="4" t="str">
        <f>IF(Diapers_main!C408="","",Diapers_main!C408)</f>
        <v/>
      </c>
      <c r="D334" s="4" t="e">
        <f>IF(Diapers_main!#REF!="","",Diapers_main!#REF!)</f>
        <v>#REF!</v>
      </c>
      <c r="E334" s="4" t="e">
        <f>IF(Diapers_main!#REF!="","",Diapers_main!#REF!)</f>
        <v>#REF!</v>
      </c>
      <c r="G334" s="4"/>
      <c r="H334" s="4"/>
      <c r="I334" s="4"/>
      <c r="J334" s="4"/>
    </row>
    <row r="335" spans="1:10" ht="19" x14ac:dyDescent="0.25">
      <c r="A335" s="4" t="e">
        <f>IF(Diapers_main!#REF!="","",Diapers_main!#REF!)</f>
        <v>#REF!</v>
      </c>
      <c r="B335" s="4" t="e">
        <f>IF(Diapers_main!#REF!="","",Diapers_main!#REF!)</f>
        <v>#REF!</v>
      </c>
      <c r="C335" s="4" t="e">
        <f>IF(Diapers_main!#REF!="","",Diapers_main!#REF!)</f>
        <v>#REF!</v>
      </c>
      <c r="D335" s="4" t="e">
        <f>IF(Diapers_main!#REF!="","",Diapers_main!#REF!)</f>
        <v>#REF!</v>
      </c>
      <c r="E335" s="4" t="e">
        <f>IF(Diapers_main!#REF!="","",Diapers_main!#REF!)</f>
        <v>#REF!</v>
      </c>
      <c r="G335" s="4"/>
      <c r="H335" s="4"/>
      <c r="I335" s="4"/>
      <c r="J335" s="4"/>
    </row>
    <row r="336" spans="1:10" ht="19" x14ac:dyDescent="0.25">
      <c r="A336" s="4" t="e">
        <f>IF(Diapers_main!#REF!="","",Diapers_main!#REF!)</f>
        <v>#REF!</v>
      </c>
      <c r="B336" s="4" t="e">
        <f>IF(Diapers_main!#REF!="","",Diapers_main!#REF!)</f>
        <v>#REF!</v>
      </c>
      <c r="C336" s="4" t="e">
        <f>IF(Diapers_main!#REF!="","",Diapers_main!#REF!)</f>
        <v>#REF!</v>
      </c>
      <c r="D336" s="4" t="e">
        <f>IF(Diapers_main!#REF!="","",Diapers_main!#REF!)</f>
        <v>#REF!</v>
      </c>
      <c r="E336" s="4" t="e">
        <f>IF(Diapers_main!#REF!="","",Diapers_main!#REF!)</f>
        <v>#REF!</v>
      </c>
      <c r="G336" s="4"/>
      <c r="H336" s="4"/>
      <c r="I336" s="4"/>
      <c r="J336" s="4"/>
    </row>
    <row r="337" spans="1:10" ht="19" x14ac:dyDescent="0.25">
      <c r="A337" s="4" t="str">
        <f>IF(Diapers_main!A410="","",Diapers_main!A410)</f>
        <v>Administration, accounting, etc.</v>
      </c>
      <c r="B337" s="4" t="str">
        <f>IF(Diapers_main!B410="","",Diapers_main!B410)</f>
        <v>capita</v>
      </c>
      <c r="C337" s="4" t="str">
        <f>IF(Diapers_main!C410="","",Diapers_main!C410)</f>
        <v/>
      </c>
      <c r="D337" s="4" t="e">
        <f>IF(Diapers_main!#REF!="","",Diapers_main!#REF!)</f>
        <v>#REF!</v>
      </c>
      <c r="E337" s="4" t="e">
        <f>IF(Diapers_main!#REF!="","",Diapers_main!#REF!)</f>
        <v>#REF!</v>
      </c>
      <c r="G337" s="4"/>
      <c r="H337" s="4"/>
      <c r="I337" s="4"/>
      <c r="J337" s="4"/>
    </row>
    <row r="338" spans="1:10" ht="19" x14ac:dyDescent="0.25">
      <c r="A338" s="4" t="str">
        <f>IF(Diapers_main!A411="","",Diapers_main!A411)</f>
        <v>labour, monthly salary - full</v>
      </c>
      <c r="B338" s="4" t="str">
        <f>IF(Diapers_main!B411="","",Diapers_main!B411)</f>
        <v>€/capita</v>
      </c>
      <c r="C338" s="4" t="str">
        <f>IF(Diapers_main!C411="","",Diapers_main!C411)</f>
        <v/>
      </c>
      <c r="D338" s="4" t="e">
        <f>IF(Diapers_main!#REF!="","",Diapers_main!#REF!)</f>
        <v>#REF!</v>
      </c>
      <c r="E338" s="4" t="e">
        <f>IF(Diapers_main!#REF!="","",Diapers_main!#REF!)</f>
        <v>#REF!</v>
      </c>
      <c r="G338" s="4"/>
      <c r="H338" s="4"/>
      <c r="I338" s="4"/>
      <c r="J338" s="4"/>
    </row>
    <row r="339" spans="1:10" ht="19" x14ac:dyDescent="0.25">
      <c r="A339" s="4" t="str">
        <f>IF(Diapers_main!A412="","",Diapers_main!A412)</f>
        <v>labour, monthly salary - total cost</v>
      </c>
      <c r="B339" s="4" t="str">
        <f>IF(Diapers_main!B412="","",Diapers_main!B412)</f>
        <v>€</v>
      </c>
      <c r="C339" s="4" t="str">
        <f>IF(Diapers_main!C412="","",Diapers_main!C412)</f>
        <v/>
      </c>
      <c r="D339" s="4" t="e">
        <f>IF(Diapers_main!#REF!="","",Diapers_main!#REF!)</f>
        <v>#REF!</v>
      </c>
      <c r="E339" s="4" t="e">
        <f>IF(Diapers_main!#REF!="","",Diapers_main!#REF!)</f>
        <v>#REF!</v>
      </c>
      <c r="G339" s="4"/>
      <c r="H339" s="4"/>
      <c r="I339" s="4"/>
      <c r="J339" s="4"/>
    </row>
    <row r="340" spans="1:10" ht="19" x14ac:dyDescent="0.25">
      <c r="A340" s="4" t="e">
        <f>IF(Diapers_main!#REF!="","",Diapers_main!#REF!)</f>
        <v>#REF!</v>
      </c>
      <c r="B340" s="4" t="e">
        <f>IF(Diapers_main!#REF!="","",Diapers_main!#REF!)</f>
        <v>#REF!</v>
      </c>
      <c r="C340" s="4" t="e">
        <f>IF(Diapers_main!#REF!="","",Diapers_main!#REF!)</f>
        <v>#REF!</v>
      </c>
      <c r="D340" s="4" t="e">
        <f>IF(Diapers_main!#REF!="","",Diapers_main!#REF!)</f>
        <v>#REF!</v>
      </c>
      <c r="E340" s="4" t="e">
        <f>IF(Diapers_main!#REF!="","",Diapers_main!#REF!)</f>
        <v>#REF!</v>
      </c>
      <c r="G340" s="4"/>
      <c r="H340" s="4"/>
      <c r="I340" s="4"/>
      <c r="J340" s="4"/>
    </row>
    <row r="341" spans="1:10" ht="19" x14ac:dyDescent="0.25">
      <c r="A341" s="4" t="e">
        <f>IF(Diapers_main!#REF!="","",Diapers_main!#REF!)</f>
        <v>#REF!</v>
      </c>
      <c r="B341" s="4" t="e">
        <f>IF(Diapers_main!#REF!="","",Diapers_main!#REF!)</f>
        <v>#REF!</v>
      </c>
      <c r="C341" s="4" t="e">
        <f>IF(Diapers_main!#REF!="","",Diapers_main!#REF!)</f>
        <v>#REF!</v>
      </c>
      <c r="D341" s="4" t="e">
        <f>IF(Diapers_main!#REF!="","",Diapers_main!#REF!)</f>
        <v>#REF!</v>
      </c>
      <c r="E341" s="4" t="e">
        <f>IF(Diapers_main!#REF!="","",Diapers_main!#REF!)</f>
        <v>#REF!</v>
      </c>
      <c r="G341" s="4"/>
      <c r="H341" s="4"/>
      <c r="I341" s="4"/>
      <c r="J341" s="4"/>
    </row>
    <row r="342" spans="1:10" ht="19" x14ac:dyDescent="0.25">
      <c r="A342" s="4" t="str">
        <f>IF(Diapers_main!A417="","",Diapers_main!A417)</f>
        <v/>
      </c>
      <c r="B342" s="4" t="str">
        <f>IF(Diapers_main!B417="","",Diapers_main!B417)</f>
        <v/>
      </c>
      <c r="C342" s="4" t="str">
        <f>IF(Diapers_main!C417="","",Diapers_main!C417)</f>
        <v/>
      </c>
      <c r="D342" s="4" t="e">
        <f>IF(Diapers_main!#REF!="","",Diapers_main!#REF!)</f>
        <v>#REF!</v>
      </c>
      <c r="E342" s="4" t="e">
        <f>IF(Diapers_main!#REF!="","",Diapers_main!#REF!)</f>
        <v>#REF!</v>
      </c>
      <c r="G342" s="4"/>
      <c r="H342" s="4"/>
      <c r="I342" s="4"/>
      <c r="J342" s="4"/>
    </row>
    <row r="343" spans="1:10" ht="19" x14ac:dyDescent="0.25">
      <c r="A343" s="4" t="str">
        <f>IF(Diapers_main!A418="","",Diapers_main!A418)</f>
        <v xml:space="preserve">      Marketing</v>
      </c>
      <c r="B343" s="4" t="str">
        <f>IF(Diapers_main!B418="","",Diapers_main!B418)</f>
        <v/>
      </c>
      <c r="C343" s="4" t="str">
        <f>IF(Diapers_main!C418="","",Diapers_main!C418)</f>
        <v/>
      </c>
      <c r="D343" s="4" t="e">
        <f>IF(Diapers_main!#REF!="","",Diapers_main!#REF!)</f>
        <v>#REF!</v>
      </c>
      <c r="E343" s="4" t="e">
        <f>IF(Diapers_main!#REF!="","",Diapers_main!#REF!)</f>
        <v>#REF!</v>
      </c>
      <c r="G343" s="4"/>
      <c r="H343" s="4"/>
      <c r="I343" s="4"/>
      <c r="J343" s="4"/>
    </row>
    <row r="344" spans="1:10" ht="19" x14ac:dyDescent="0.25">
      <c r="A344" s="4" t="str">
        <f>IF(Diapers_main!A415="","",Diapers_main!A415)</f>
        <v>energy for the plant (other than machines)</v>
      </c>
      <c r="B344" s="4" t="str">
        <f>IF(Diapers_main!B415="","",Diapers_main!B415)</f>
        <v>kWh</v>
      </c>
      <c r="C344" s="4" t="str">
        <f>IF(Diapers_main!C415="","",Diapers_main!C415)</f>
        <v/>
      </c>
      <c r="D344" s="4" t="e">
        <f>IF(Diapers_main!#REF!="","",Diapers_main!#REF!)</f>
        <v>#REF!</v>
      </c>
      <c r="E344" s="4" t="e">
        <f>IF(Diapers_main!#REF!="","",Diapers_main!#REF!)</f>
        <v>#REF!</v>
      </c>
      <c r="G344" s="4"/>
      <c r="H344" s="4"/>
      <c r="I344" s="4"/>
      <c r="J344" s="4"/>
    </row>
    <row r="345" spans="1:10" ht="19" x14ac:dyDescent="0.25">
      <c r="A345" s="4" t="str">
        <f>IF(Diapers_main!A416="","",Diapers_main!A416)</f>
        <v>Total price for fix energy</v>
      </c>
      <c r="B345" s="4" t="str">
        <f>IF(Diapers_main!B416="","",Diapers_main!B416)</f>
        <v>€</v>
      </c>
      <c r="C345" s="4" t="str">
        <f>IF(Diapers_main!C416="","",Diapers_main!C416)</f>
        <v/>
      </c>
      <c r="D345" s="4" t="e">
        <f>IF(Diapers_main!#REF!="","",Diapers_main!#REF!)</f>
        <v>#REF!</v>
      </c>
      <c r="E345" s="4" t="e">
        <f>IF(Diapers_main!#REF!="","",Diapers_main!#REF!)</f>
        <v>#REF!</v>
      </c>
      <c r="G345" s="4"/>
      <c r="H345" s="4"/>
      <c r="I345" s="4"/>
      <c r="J345" s="4"/>
    </row>
    <row r="346" spans="1:10" ht="19" x14ac:dyDescent="0.25">
      <c r="A346" s="4" t="str">
        <f>IF(Diapers_main!A423="","",Diapers_main!A423)</f>
        <v xml:space="preserve">      Interest</v>
      </c>
      <c r="B346" s="4" t="str">
        <f>IF(Diapers_main!B423="","",Diapers_main!B423)</f>
        <v/>
      </c>
      <c r="C346" s="4" t="str">
        <f>IF(Diapers_main!C423="","",Diapers_main!C423)</f>
        <v/>
      </c>
      <c r="D346" s="4" t="e">
        <f>IF(Diapers_main!#REF!="","",Diapers_main!#REF!)</f>
        <v>#REF!</v>
      </c>
      <c r="E346" s="4" t="e">
        <f>IF(Diapers_main!#REF!="","",Diapers_main!#REF!)</f>
        <v>#REF!</v>
      </c>
      <c r="G346" s="4"/>
      <c r="H346" s="4"/>
      <c r="I346" s="4"/>
      <c r="J346" s="4"/>
    </row>
    <row r="347" spans="1:10" ht="19" x14ac:dyDescent="0.25">
      <c r="A347" s="4" t="str">
        <f>IF(Diapers_main!A424="","",Diapers_main!A424)</f>
        <v xml:space="preserve">Monthly interest </v>
      </c>
      <c r="B347" s="4" t="str">
        <f>IF(Diapers_main!B424="","",Diapers_main!B424)</f>
        <v xml:space="preserve"> €</v>
      </c>
      <c r="C347" s="4" t="str">
        <f>IF(Diapers_main!C424="","",Diapers_main!C424)</f>
        <v/>
      </c>
      <c r="D347" s="4" t="e">
        <f>IF(Diapers_main!#REF!="","",Diapers_main!#REF!)</f>
        <v>#REF!</v>
      </c>
      <c r="E347" s="4" t="e">
        <f>IF(Diapers_main!#REF!="","",Diapers_main!#REF!)</f>
        <v>#REF!</v>
      </c>
      <c r="G347" s="4"/>
      <c r="H347" s="4"/>
      <c r="I347" s="4"/>
      <c r="J347" s="4"/>
    </row>
    <row r="348" spans="1:10" ht="19" x14ac:dyDescent="0.25">
      <c r="A348" s="4" t="str">
        <f>IF(Diapers_main!A425="","",Diapers_main!A425)</f>
        <v/>
      </c>
      <c r="B348" s="4" t="str">
        <f>IF(Diapers_main!B425="","",Diapers_main!B425)</f>
        <v/>
      </c>
      <c r="C348" s="4" t="str">
        <f>IF(Diapers_main!C425="","",Diapers_main!C425)</f>
        <v/>
      </c>
      <c r="D348" s="4" t="e">
        <f>IF(Diapers_main!#REF!="","",Diapers_main!#REF!)</f>
        <v>#REF!</v>
      </c>
      <c r="E348" s="4" t="e">
        <f>IF(Diapers_main!#REF!="","",Diapers_main!#REF!)</f>
        <v>#REF!</v>
      </c>
      <c r="G348" s="4"/>
      <c r="H348" s="4"/>
      <c r="I348" s="4"/>
      <c r="J348" s="4"/>
    </row>
    <row r="349" spans="1:10" ht="19" x14ac:dyDescent="0.25">
      <c r="A349" s="4" t="str">
        <f>IF(Diapers_main!A426="","",Diapers_main!A426)</f>
        <v>OTHER EXPENSES (for fix costs)</v>
      </c>
      <c r="B349" s="4" t="str">
        <f>IF(Diapers_main!B426="","",Diapers_main!B426)</f>
        <v/>
      </c>
      <c r="C349" s="4" t="str">
        <f>IF(Diapers_main!C426="","",Diapers_main!C426)</f>
        <v/>
      </c>
      <c r="D349" s="4" t="e">
        <f>IF(Diapers_main!#REF!="","",Diapers_main!#REF!)</f>
        <v>#REF!</v>
      </c>
      <c r="E349" s="4" t="e">
        <f>IF(Diapers_main!#REF!="","",Diapers_main!#REF!)</f>
        <v>#REF!</v>
      </c>
      <c r="G349" s="4"/>
      <c r="H349" s="4"/>
      <c r="I349" s="4"/>
      <c r="J349" s="4"/>
    </row>
    <row r="350" spans="1:10" ht="19" x14ac:dyDescent="0.25">
      <c r="A350" s="4" t="str">
        <f>IF(Diapers_main!A427="","",Diapers_main!A427)</f>
        <v/>
      </c>
      <c r="B350" s="4" t="str">
        <f>IF(Diapers_main!B427="","",Diapers_main!B427)</f>
        <v/>
      </c>
      <c r="C350" s="4" t="str">
        <f>IF(Diapers_main!C427="","",Diapers_main!C427)</f>
        <v/>
      </c>
      <c r="D350" s="4" t="e">
        <f>IF(Diapers_main!#REF!="","",Diapers_main!#REF!)</f>
        <v>#REF!</v>
      </c>
      <c r="E350" s="4" t="e">
        <f>IF(Diapers_main!#REF!="","",Diapers_main!#REF!)</f>
        <v>#REF!</v>
      </c>
      <c r="G350" s="4"/>
      <c r="H350" s="4"/>
      <c r="I350" s="4"/>
      <c r="J350" s="4"/>
    </row>
    <row r="351" spans="1:10" ht="19" x14ac:dyDescent="0.25">
      <c r="A351" s="4" t="str">
        <f>IF(Diapers_main!A428="","",Diapers_main!A428)</f>
        <v>Total other expenses</v>
      </c>
      <c r="B351" s="4" t="str">
        <f>IF(Diapers_main!B428="","",Diapers_main!B428)</f>
        <v>€</v>
      </c>
      <c r="C351" s="4" t="str">
        <f>IF(Diapers_main!C428="","",Diapers_main!C428)</f>
        <v/>
      </c>
      <c r="D351" s="4" t="e">
        <f>IF(Diapers_main!#REF!="","",Diapers_main!#REF!)</f>
        <v>#REF!</v>
      </c>
      <c r="E351" s="4" t="e">
        <f>IF(Diapers_main!#REF!="","",Diapers_main!#REF!)</f>
        <v>#REF!</v>
      </c>
      <c r="G351" s="4"/>
      <c r="H351" s="4"/>
      <c r="I351" s="4"/>
      <c r="J351" s="4"/>
    </row>
    <row r="352" spans="1:10" ht="19" x14ac:dyDescent="0.25">
      <c r="A352" s="4" t="str">
        <f>IF(Diapers_main!A429="","",Diapers_main!A429)</f>
        <v/>
      </c>
      <c r="B352" s="4" t="str">
        <f>IF(Diapers_main!B429="","",Diapers_main!B429)</f>
        <v/>
      </c>
      <c r="C352" s="4" t="str">
        <f>IF(Diapers_main!C429="","",Diapers_main!C429)</f>
        <v/>
      </c>
      <c r="D352" s="4" t="e">
        <f>IF(Diapers_main!#REF!="","",Diapers_main!#REF!)</f>
        <v>#REF!</v>
      </c>
      <c r="E352" s="4" t="e">
        <f>IF(Diapers_main!#REF!="","",Diapers_main!#REF!)</f>
        <v>#REF!</v>
      </c>
      <c r="G352" s="4"/>
      <c r="H352" s="4"/>
      <c r="I352" s="4"/>
      <c r="J352" s="4"/>
    </row>
    <row r="353" spans="1:10" ht="19" x14ac:dyDescent="0.25">
      <c r="A353" s="4" t="str">
        <f>IF(Diapers_main!A430="","",Diapers_main!A430)</f>
        <v>DEPRECIATION</v>
      </c>
      <c r="B353" s="4" t="str">
        <f>IF(Diapers_main!B430="","",Diapers_main!B430)</f>
        <v/>
      </c>
      <c r="C353" s="4" t="str">
        <f>IF(Diapers_main!C430="","",Diapers_main!C430)</f>
        <v/>
      </c>
      <c r="D353" s="4" t="e">
        <f>IF(Diapers_main!#REF!="","",Diapers_main!#REF!)</f>
        <v>#REF!</v>
      </c>
      <c r="E353" s="4" t="e">
        <f>IF(Diapers_main!#REF!="","",Diapers_main!#REF!)</f>
        <v>#REF!</v>
      </c>
      <c r="G353" s="4"/>
      <c r="H353" s="4"/>
      <c r="I353" s="4"/>
      <c r="J353" s="4"/>
    </row>
    <row r="354" spans="1:10" ht="19" x14ac:dyDescent="0.25">
      <c r="A354" s="4" t="str">
        <f>IF(Diapers_main!A431="","",Diapers_main!A431)</f>
        <v/>
      </c>
      <c r="B354" s="4" t="str">
        <f>IF(Diapers_main!B431="","",Diapers_main!B431)</f>
        <v/>
      </c>
      <c r="C354" s="4" t="str">
        <f>IF(Diapers_main!C431="","",Diapers_main!C431)</f>
        <v/>
      </c>
      <c r="D354" s="4" t="e">
        <f>IF(Diapers_main!#REF!="","",Diapers_main!#REF!)</f>
        <v>#REF!</v>
      </c>
      <c r="E354" s="4" t="e">
        <f>IF(Diapers_main!#REF!="","",Diapers_main!#REF!)</f>
        <v>#REF!</v>
      </c>
      <c r="G354" s="4"/>
      <c r="H354" s="4"/>
      <c r="I354" s="4"/>
      <c r="J354" s="4"/>
    </row>
    <row r="355" spans="1:10" ht="19" x14ac:dyDescent="0.25">
      <c r="A355" s="4" t="str">
        <f>IF(Diapers_main!A432="","",Diapers_main!A432)</f>
        <v>Depreciation</v>
      </c>
      <c r="B355" s="4" t="str">
        <f>IF(Diapers_main!B432="","",Diapers_main!B432)</f>
        <v>€</v>
      </c>
      <c r="C355" s="4" t="str">
        <f>IF(Diapers_main!C432="","",Diapers_main!C432)</f>
        <v/>
      </c>
      <c r="D355" s="4" t="e">
        <f>IF(Diapers_main!#REF!="","",Diapers_main!#REF!)</f>
        <v>#REF!</v>
      </c>
      <c r="E355" s="4" t="e">
        <f>IF(Diapers_main!#REF!="","",Diapers_main!#REF!)</f>
        <v>#REF!</v>
      </c>
      <c r="G355" s="4"/>
      <c r="H355" s="4"/>
      <c r="I355" s="4"/>
      <c r="J355" s="4"/>
    </row>
    <row r="356" spans="1:10" ht="19" x14ac:dyDescent="0.25">
      <c r="A356" s="4" t="str">
        <f>IF(Diapers_main!A433="","",Diapers_main!A433)</f>
        <v/>
      </c>
      <c r="B356" s="4" t="str">
        <f>IF(Diapers_main!B433="","",Diapers_main!B433)</f>
        <v/>
      </c>
      <c r="C356" s="4" t="str">
        <f>IF(Diapers_main!C433="","",Diapers_main!C433)</f>
        <v/>
      </c>
      <c r="D356" s="4" t="e">
        <f>IF(Diapers_main!#REF!="","",Diapers_main!#REF!)</f>
        <v>#REF!</v>
      </c>
      <c r="E356" s="4" t="e">
        <f>IF(Diapers_main!#REF!="","",Diapers_main!#REF!)</f>
        <v>#REF!</v>
      </c>
      <c r="G356" s="4"/>
      <c r="H356" s="4"/>
      <c r="I356" s="4"/>
      <c r="J356" s="4"/>
    </row>
    <row r="357" spans="1:10" ht="19" x14ac:dyDescent="0.25">
      <c r="A357" s="4" t="str">
        <f>IF(Diapers_main!A434="","",Diapers_main!A434)</f>
        <v>Total fix costs</v>
      </c>
      <c r="B357" s="4" t="str">
        <f>IF(Diapers_main!B434="","",Diapers_main!B434)</f>
        <v>€</v>
      </c>
      <c r="C357" s="4" t="str">
        <f>IF(Diapers_main!C434="","",Diapers_main!C434)</f>
        <v/>
      </c>
      <c r="D357" s="4" t="e">
        <f>IF(Diapers_main!#REF!="","",Diapers_main!#REF!)</f>
        <v>#REF!</v>
      </c>
      <c r="E357" s="4" t="e">
        <f>IF(Diapers_main!#REF!="","",Diapers_main!#REF!)</f>
        <v>#REF!</v>
      </c>
      <c r="G357" s="4"/>
      <c r="H357" s="4"/>
      <c r="I357" s="4"/>
      <c r="J357" s="4"/>
    </row>
    <row r="358" spans="1:10" ht="19" x14ac:dyDescent="0.25">
      <c r="A358" s="4" t="str">
        <f>IF(Diapers_main!A435="","",Diapers_main!A435)</f>
        <v>Unit fix costs/1m3 biochar</v>
      </c>
      <c r="B358" s="4" t="str">
        <f>IF(Diapers_main!B435="","",Diapers_main!B435)</f>
        <v>€</v>
      </c>
      <c r="C358" s="4" t="str">
        <f>IF(Diapers_main!C435="","",Diapers_main!C435)</f>
        <v/>
      </c>
      <c r="D358" s="4" t="e">
        <f>IF(Diapers_main!#REF!="","",Diapers_main!#REF!)</f>
        <v>#REF!</v>
      </c>
      <c r="E358" s="4" t="e">
        <f>IF(Diapers_main!#REF!="","",Diapers_main!#REF!)</f>
        <v>#REF!</v>
      </c>
      <c r="G358" s="4"/>
      <c r="H358" s="4"/>
      <c r="I358" s="4"/>
      <c r="J358" s="4"/>
    </row>
    <row r="359" spans="1:10" ht="19" x14ac:dyDescent="0.25">
      <c r="A359" s="4" t="str">
        <f>IF(Diapers_main!A436="","",Diapers_main!A436)</f>
        <v/>
      </c>
      <c r="B359" s="4" t="str">
        <f>IF(Diapers_main!B436="","",Diapers_main!B436)</f>
        <v/>
      </c>
      <c r="C359" s="4" t="str">
        <f>IF(Diapers_main!C436="","",Diapers_main!C436)</f>
        <v/>
      </c>
      <c r="D359" s="4" t="e">
        <f>IF(Diapers_main!#REF!="","",Diapers_main!#REF!)</f>
        <v>#REF!</v>
      </c>
      <c r="E359" s="4" t="e">
        <f>IF(Diapers_main!#REF!="","",Diapers_main!#REF!)</f>
        <v>#REF!</v>
      </c>
      <c r="G359" s="4"/>
      <c r="H359" s="4"/>
      <c r="I359" s="4"/>
      <c r="J359" s="4"/>
    </row>
    <row r="360" spans="1:10" ht="19" x14ac:dyDescent="0.25">
      <c r="A360" s="4" t="e">
        <f>IF(Diapers_main!#REF!="","",Diapers_main!#REF!)</f>
        <v>#REF!</v>
      </c>
      <c r="B360" s="4" t="e">
        <f>IF(Diapers_main!#REF!="","",Diapers_main!#REF!)</f>
        <v>#REF!</v>
      </c>
      <c r="C360" s="4" t="e">
        <f>IF(Diapers_main!#REF!="","",Diapers_main!#REF!)</f>
        <v>#REF!</v>
      </c>
      <c r="D360" s="4" t="e">
        <f>IF(Diapers_main!#REF!="","",Diapers_main!#REF!)</f>
        <v>#REF!</v>
      </c>
      <c r="E360" s="4" t="e">
        <f>IF(Diapers_main!#REF!="","",Diapers_main!#REF!)</f>
        <v>#REF!</v>
      </c>
      <c r="G360" s="4"/>
      <c r="H360" s="4"/>
      <c r="I360" s="4"/>
      <c r="J360" s="4"/>
    </row>
    <row r="361" spans="1:10" ht="19" x14ac:dyDescent="0.25">
      <c r="A361" s="4" t="str">
        <f>IF(Diapers_main!A311="","",Diapers_main!A311)</f>
        <v>OUTPUTS - Biochar</v>
      </c>
      <c r="B361" s="4" t="str">
        <f>IF(Diapers_main!B311="","",Diapers_main!B311)</f>
        <v/>
      </c>
      <c r="C361" s="4" t="str">
        <f>IF(Diapers_main!C311="","",Diapers_main!C311)</f>
        <v/>
      </c>
      <c r="D361" s="4" t="e">
        <f>IF(Diapers_main!#REF!="","",Diapers_main!#REF!)</f>
        <v>#REF!</v>
      </c>
      <c r="E361" s="4" t="e">
        <f>IF(Diapers_main!#REF!="","",Diapers_main!#REF!)</f>
        <v>#REF!</v>
      </c>
      <c r="G361" s="4"/>
      <c r="H361" s="4"/>
      <c r="I361" s="4"/>
      <c r="J361" s="4"/>
    </row>
    <row r="362" spans="1:10" ht="19" x14ac:dyDescent="0.25">
      <c r="A362" s="4" t="str">
        <f>IF(Diapers_main!A312="","",Diapers_main!A312)</f>
        <v/>
      </c>
      <c r="B362" s="4" t="str">
        <f>IF(Diapers_main!B312="","",Diapers_main!B312)</f>
        <v/>
      </c>
      <c r="C362" s="4" t="str">
        <f>IF(Diapers_main!C312="","",Diapers_main!C312)</f>
        <v/>
      </c>
      <c r="D362" s="4" t="e">
        <f>IF(Diapers_main!#REF!="","",Diapers_main!#REF!)</f>
        <v>#REF!</v>
      </c>
      <c r="E362" s="4" t="e">
        <f>IF(Diapers_main!#REF!="","",Diapers_main!#REF!)</f>
        <v>#REF!</v>
      </c>
      <c r="G362" s="4"/>
      <c r="H362" s="4"/>
      <c r="I362" s="4"/>
      <c r="J362" s="4"/>
    </row>
    <row r="363" spans="1:10" ht="19" x14ac:dyDescent="0.25">
      <c r="A363" s="4" t="e">
        <f>IF(Diapers_main!#REF!="","",Diapers_main!#REF!)</f>
        <v>#REF!</v>
      </c>
      <c r="B363" s="4" t="e">
        <f>IF(Diapers_main!#REF!="","",Diapers_main!#REF!)</f>
        <v>#REF!</v>
      </c>
      <c r="C363" s="4" t="e">
        <f>IF(Diapers_main!#REF!="","",Diapers_main!#REF!)</f>
        <v>#REF!</v>
      </c>
      <c r="D363" s="4" t="e">
        <f>IF(Diapers_main!#REF!="","",Diapers_main!#REF!)</f>
        <v>#REF!</v>
      </c>
      <c r="E363" s="4" t="e">
        <f>IF(Diapers_main!#REF!="","",Diapers_main!#REF!)</f>
        <v>#REF!</v>
      </c>
      <c r="G363" s="4"/>
      <c r="H363" s="4"/>
      <c r="I363" s="4"/>
      <c r="J363" s="4"/>
    </row>
    <row r="364" spans="1:10" ht="19" x14ac:dyDescent="0.25">
      <c r="A364" s="4" t="str">
        <f>IF(Diapers_main!A314="","",Diapers_main!A314)</f>
        <v>size of one pack below 100 liter</v>
      </c>
      <c r="B364" s="4" t="str">
        <f>IF(Diapers_main!B314="","",Diapers_main!B314)</f>
        <v>liter</v>
      </c>
      <c r="C364" s="4" t="str">
        <f>IF(Diapers_main!C314="","",Diapers_main!C314)</f>
        <v/>
      </c>
      <c r="D364" s="4" t="e">
        <f>IF(Diapers_main!#REF!="","",Diapers_main!#REF!)</f>
        <v>#REF!</v>
      </c>
      <c r="E364" s="4" t="e">
        <f>IF(Diapers_main!#REF!="","",Diapers_main!#REF!)</f>
        <v>#REF!</v>
      </c>
      <c r="G364" s="4"/>
      <c r="H364" s="4"/>
      <c r="I364" s="4"/>
      <c r="J364" s="4"/>
    </row>
    <row r="365" spans="1:10" ht="19" x14ac:dyDescent="0.25">
      <c r="A365" s="4" t="str">
        <f>IF(Diapers_main!A315="","",Diapers_main!A315)</f>
        <v>size of one pack above 100 liter</v>
      </c>
      <c r="B365" s="4" t="str">
        <f>IF(Diapers_main!B315="","",Diapers_main!B315)</f>
        <v>liter</v>
      </c>
      <c r="C365" s="4" t="str">
        <f>IF(Diapers_main!C315="","",Diapers_main!C315)</f>
        <v/>
      </c>
      <c r="D365" s="4" t="e">
        <f>IF(Diapers_main!#REF!="","",Diapers_main!#REF!)</f>
        <v>#REF!</v>
      </c>
      <c r="E365" s="4" t="e">
        <f>IF(Diapers_main!#REF!="","",Diapers_main!#REF!)</f>
        <v>#REF!</v>
      </c>
      <c r="G365" s="4"/>
      <c r="H365" s="4"/>
      <c r="I365" s="4"/>
      <c r="J365" s="4"/>
    </row>
    <row r="366" spans="1:10" ht="19" x14ac:dyDescent="0.25">
      <c r="A366" s="4" t="str">
        <f>IF(Diapers_main!A316="","",Diapers_main!A316)</f>
        <v/>
      </c>
      <c r="B366" s="4" t="str">
        <f>IF(Diapers_main!B316="","",Diapers_main!B316)</f>
        <v/>
      </c>
      <c r="C366" s="4" t="str">
        <f>IF(Diapers_main!C316="","",Diapers_main!C316)</f>
        <v/>
      </c>
      <c r="D366" s="4" t="e">
        <f>IF(Diapers_main!#REF!="","",Diapers_main!#REF!)</f>
        <v>#REF!</v>
      </c>
      <c r="E366" s="4" t="e">
        <f>IF(Diapers_main!#REF!="","",Diapers_main!#REF!)</f>
        <v>#REF!</v>
      </c>
      <c r="G366" s="4"/>
      <c r="H366" s="4"/>
      <c r="I366" s="4"/>
      <c r="J366" s="4"/>
    </row>
    <row r="367" spans="1:10" ht="19" x14ac:dyDescent="0.25">
      <c r="A367" s="4" t="str">
        <f>IF(Diapers_main!A317="","",Diapers_main!A317)</f>
        <v>total biochar/month</v>
      </c>
      <c r="B367" s="4" t="str">
        <f>IF(Diapers_main!B317="","",Diapers_main!B317)</f>
        <v>liter</v>
      </c>
      <c r="C367" s="4" t="str">
        <f>IF(Diapers_main!C317="","",Diapers_main!C317)</f>
        <v/>
      </c>
      <c r="D367" s="4" t="e">
        <f>IF(Diapers_main!#REF!="","",Diapers_main!#REF!)</f>
        <v>#REF!</v>
      </c>
      <c r="E367" s="4" t="e">
        <f>IF(Diapers_main!#REF!="","",Diapers_main!#REF!)</f>
        <v>#REF!</v>
      </c>
      <c r="G367" s="4"/>
      <c r="H367" s="4"/>
      <c r="I367" s="4"/>
      <c r="J367" s="4"/>
    </row>
    <row r="368" spans="1:10" ht="19" x14ac:dyDescent="0.25">
      <c r="A368" s="4" t="str">
        <f>IF(Diapers_main!A318="","",Diapers_main!A318)</f>
        <v/>
      </c>
      <c r="B368" s="4" t="str">
        <f>IF(Diapers_main!B318="","",Diapers_main!B318)</f>
        <v/>
      </c>
      <c r="C368" s="4" t="str">
        <f>IF(Diapers_main!C318="","",Diapers_main!C318)</f>
        <v/>
      </c>
      <c r="D368" s="4" t="e">
        <f>IF(Diapers_main!#REF!="","",Diapers_main!#REF!)</f>
        <v>#REF!</v>
      </c>
      <c r="E368" s="4" t="e">
        <f>IF(Diapers_main!#REF!="","",Diapers_main!#REF!)</f>
        <v>#REF!</v>
      </c>
      <c r="G368" s="4"/>
      <c r="H368" s="4"/>
      <c r="I368" s="4"/>
      <c r="J368" s="4"/>
    </row>
    <row r="369" spans="1:10" ht="19" x14ac:dyDescent="0.25">
      <c r="A369" s="4" t="str">
        <f>IF(Diapers_main!A320="","",Diapers_main!A320)</f>
        <v>sales for less than 100 liter</v>
      </c>
      <c r="B369" s="4" t="str">
        <f>IF(Diapers_main!B320="","",Diapers_main!B320)</f>
        <v>liter</v>
      </c>
      <c r="C369" s="4" t="str">
        <f>IF(Diapers_main!C320="","",Diapers_main!C320)</f>
        <v/>
      </c>
      <c r="D369" s="4" t="e">
        <f>IF(Diapers_main!#REF!="","",Diapers_main!#REF!)</f>
        <v>#REF!</v>
      </c>
      <c r="E369" s="4" t="e">
        <f>IF(Diapers_main!#REF!="","",Diapers_main!#REF!)</f>
        <v>#REF!</v>
      </c>
      <c r="G369" s="4"/>
      <c r="H369" s="4"/>
      <c r="I369" s="4"/>
      <c r="J369" s="4"/>
    </row>
    <row r="370" spans="1:10" ht="19" x14ac:dyDescent="0.25">
      <c r="A370" s="4" t="e">
        <f>IF(Diapers_main!#REF!="","",Diapers_main!#REF!)</f>
        <v>#REF!</v>
      </c>
      <c r="B370" s="4" t="e">
        <f>IF(Diapers_main!#REF!="","",Diapers_main!#REF!)</f>
        <v>#REF!</v>
      </c>
      <c r="C370" s="4" t="e">
        <f>IF(Diapers_main!#REF!="","",Diapers_main!#REF!)</f>
        <v>#REF!</v>
      </c>
      <c r="D370" s="4" t="e">
        <f>IF(Diapers_main!#REF!="","",Diapers_main!#REF!)</f>
        <v>#REF!</v>
      </c>
      <c r="E370" s="4" t="e">
        <f>IF(Diapers_main!#REF!="","",Diapers_main!#REF!)</f>
        <v>#REF!</v>
      </c>
      <c r="G370" s="4"/>
      <c r="H370" s="4"/>
      <c r="I370" s="4"/>
      <c r="J370" s="4"/>
    </row>
    <row r="371" spans="1:10" ht="19" x14ac:dyDescent="0.25">
      <c r="A371" s="4" t="e">
        <f>IF(Diapers_main!#REF!="","",Diapers_main!#REF!)</f>
        <v>#REF!</v>
      </c>
      <c r="B371" s="4" t="e">
        <f>IF(Diapers_main!#REF!="","",Diapers_main!#REF!)</f>
        <v>#REF!</v>
      </c>
      <c r="C371" s="4" t="e">
        <f>IF(Diapers_main!#REF!="","",Diapers_main!#REF!)</f>
        <v>#REF!</v>
      </c>
      <c r="D371" s="4" t="e">
        <f>IF(Diapers_main!#REF!="","",Diapers_main!#REF!)</f>
        <v>#REF!</v>
      </c>
      <c r="E371" s="4" t="e">
        <f>IF(Diapers_main!#REF!="","",Diapers_main!#REF!)</f>
        <v>#REF!</v>
      </c>
      <c r="G371" s="4"/>
      <c r="H371" s="4"/>
      <c r="I371" s="4"/>
      <c r="J371" s="4"/>
    </row>
    <row r="372" spans="1:10" ht="19" x14ac:dyDescent="0.25">
      <c r="A372" s="4" t="str">
        <f>IF(Diapers_main!A321="","",Diapers_main!A321)</f>
        <v>No Of packs</v>
      </c>
      <c r="B372" s="4" t="str">
        <f>IF(Diapers_main!B321="","",Diapers_main!B321)</f>
        <v>pack</v>
      </c>
      <c r="C372" s="4" t="str">
        <f>IF(Diapers_main!C321="","",Diapers_main!C321)</f>
        <v/>
      </c>
      <c r="D372" s="4" t="e">
        <f>IF(Diapers_main!#REF!="","",Diapers_main!#REF!)</f>
        <v>#REF!</v>
      </c>
      <c r="E372" s="4" t="e">
        <f>IF(Diapers_main!#REF!="","",Diapers_main!#REF!)</f>
        <v>#REF!</v>
      </c>
      <c r="G372" s="4"/>
      <c r="H372" s="4"/>
      <c r="I372" s="4"/>
      <c r="J372" s="4"/>
    </row>
    <row r="373" spans="1:10" ht="19" x14ac:dyDescent="0.25">
      <c r="A373" s="4" t="str">
        <f>IF(Diapers_main!A322="","",Diapers_main!A322)</f>
        <v>biochar net price for 1 pack</v>
      </c>
      <c r="B373" s="4" t="str">
        <f>IF(Diapers_main!B322="","",Diapers_main!B322)</f>
        <v xml:space="preserve"> €/pack</v>
      </c>
      <c r="C373" s="4" t="str">
        <f>IF(Diapers_main!C322="","",Diapers_main!C322)</f>
        <v/>
      </c>
      <c r="D373" s="4" t="e">
        <f>IF(Diapers_main!#REF!="","",Diapers_main!#REF!)</f>
        <v>#REF!</v>
      </c>
      <c r="E373" s="4" t="e">
        <f>IF(Diapers_main!#REF!="","",Diapers_main!#REF!)</f>
        <v>#REF!</v>
      </c>
      <c r="G373" s="4"/>
      <c r="H373" s="4"/>
      <c r="I373" s="4"/>
      <c r="J373" s="4"/>
    </row>
    <row r="374" spans="1:10" ht="19" x14ac:dyDescent="0.25">
      <c r="A374" s="4" t="str">
        <f>IF(Diapers_main!A323="","",Diapers_main!A323)</f>
        <v>Total  revenue, less than 100 liter</v>
      </c>
      <c r="B374" s="4" t="str">
        <f>IF(Diapers_main!B323="","",Diapers_main!B323)</f>
        <v xml:space="preserve"> €</v>
      </c>
      <c r="C374" s="4" t="str">
        <f>IF(Diapers_main!C323="","",Diapers_main!C323)</f>
        <v/>
      </c>
      <c r="D374" s="4" t="e">
        <f>IF(Diapers_main!#REF!="","",Diapers_main!#REF!)</f>
        <v>#REF!</v>
      </c>
      <c r="E374" s="4" t="e">
        <f>IF(Diapers_main!#REF!="","",Diapers_main!#REF!)</f>
        <v>#REF!</v>
      </c>
      <c r="G374" s="4"/>
      <c r="H374" s="4"/>
      <c r="I374" s="4"/>
      <c r="J374" s="4"/>
    </row>
    <row r="375" spans="1:10" ht="19" x14ac:dyDescent="0.25">
      <c r="A375" s="4" t="str">
        <f>IF(Diapers_main!A324="","",Diapers_main!A324)</f>
        <v/>
      </c>
      <c r="B375" s="4" t="str">
        <f>IF(Diapers_main!B324="","",Diapers_main!B324)</f>
        <v/>
      </c>
      <c r="C375" s="4" t="str">
        <f>IF(Diapers_main!C324="","",Diapers_main!C324)</f>
        <v/>
      </c>
      <c r="D375" s="4" t="e">
        <f>IF(Diapers_main!#REF!="","",Diapers_main!#REF!)</f>
        <v>#REF!</v>
      </c>
      <c r="E375" s="4" t="e">
        <f>IF(Diapers_main!#REF!="","",Diapers_main!#REF!)</f>
        <v>#REF!</v>
      </c>
      <c r="G375" s="4"/>
      <c r="H375" s="4"/>
      <c r="I375" s="4"/>
      <c r="J375" s="4"/>
    </row>
    <row r="376" spans="1:10" ht="19" x14ac:dyDescent="0.25">
      <c r="A376" s="4" t="str">
        <f>IF(Diapers_main!A326="","",Diapers_main!A326)</f>
        <v>sales for terra preta (see the need of tp at the Soil)</v>
      </c>
      <c r="B376" s="4" t="str">
        <f>IF(Diapers_main!B326="","",Diapers_main!B326)</f>
        <v>liter</v>
      </c>
      <c r="C376" s="4" t="str">
        <f>IF(Diapers_main!C326="","",Diapers_main!C326)</f>
        <v/>
      </c>
      <c r="D376" s="4" t="e">
        <f>IF(Diapers_main!#REF!="","",Diapers_main!#REF!)</f>
        <v>#REF!</v>
      </c>
      <c r="E376" s="4" t="e">
        <f>IF(Diapers_main!#REF!="","",Diapers_main!#REF!)</f>
        <v>#REF!</v>
      </c>
      <c r="G376" s="4"/>
      <c r="H376" s="4"/>
      <c r="I376" s="4"/>
      <c r="J376" s="4"/>
    </row>
    <row r="377" spans="1:10" ht="19" x14ac:dyDescent="0.25">
      <c r="A377" s="4" t="e">
        <f>IF(Diapers_main!#REF!="","",Diapers_main!#REF!)</f>
        <v>#REF!</v>
      </c>
      <c r="B377" s="4" t="e">
        <f>IF(Diapers_main!#REF!="","",Diapers_main!#REF!)</f>
        <v>#REF!</v>
      </c>
      <c r="C377" s="4" t="e">
        <f>IF(Diapers_main!#REF!="","",Diapers_main!#REF!)</f>
        <v>#REF!</v>
      </c>
      <c r="D377" s="4" t="e">
        <f>IF(Diapers_main!#REF!="","",Diapers_main!#REF!)</f>
        <v>#REF!</v>
      </c>
      <c r="E377" s="4" t="e">
        <f>IF(Diapers_main!#REF!="","",Diapers_main!#REF!)</f>
        <v>#REF!</v>
      </c>
      <c r="G377" s="4"/>
      <c r="H377" s="4"/>
      <c r="I377" s="4"/>
      <c r="J377" s="4"/>
    </row>
    <row r="378" spans="1:10" ht="19" x14ac:dyDescent="0.25">
      <c r="A378" s="4" t="e">
        <f>IF(Diapers_main!#REF!="","",Diapers_main!#REF!)</f>
        <v>#REF!</v>
      </c>
      <c r="B378" s="4" t="e">
        <f>IF(Diapers_main!#REF!="","",Diapers_main!#REF!)</f>
        <v>#REF!</v>
      </c>
      <c r="C378" s="4" t="e">
        <f>IF(Diapers_main!#REF!="","",Diapers_main!#REF!)</f>
        <v>#REF!</v>
      </c>
      <c r="D378" s="4" t="e">
        <f>IF(Diapers_main!#REF!="","",Diapers_main!#REF!)</f>
        <v>#REF!</v>
      </c>
      <c r="E378" s="4" t="e">
        <f>IF(Diapers_main!#REF!="","",Diapers_main!#REF!)</f>
        <v>#REF!</v>
      </c>
      <c r="G378" s="4"/>
      <c r="H378" s="4"/>
      <c r="I378" s="4"/>
      <c r="J378" s="4"/>
    </row>
    <row r="379" spans="1:10" ht="19" x14ac:dyDescent="0.25">
      <c r="A379" s="4" t="str">
        <f>IF(Diapers_main!A327="","",Diapers_main!A327)</f>
        <v>No Of packs</v>
      </c>
      <c r="B379" s="4" t="str">
        <f>IF(Diapers_main!B327="","",Diapers_main!B327)</f>
        <v>pieces</v>
      </c>
      <c r="C379" s="4" t="str">
        <f>IF(Diapers_main!C327="","",Diapers_main!C327)</f>
        <v/>
      </c>
      <c r="D379" s="4" t="e">
        <f>IF(Diapers_main!#REF!="","",Diapers_main!#REF!)</f>
        <v>#REF!</v>
      </c>
      <c r="E379" s="4" t="e">
        <f>IF(Diapers_main!#REF!="","",Diapers_main!#REF!)</f>
        <v>#REF!</v>
      </c>
      <c r="G379" s="4"/>
      <c r="H379" s="4"/>
      <c r="I379" s="4"/>
      <c r="J379" s="4"/>
    </row>
    <row r="380" spans="1:10" ht="19" x14ac:dyDescent="0.25">
      <c r="A380" s="4" t="str">
        <f>IF(Diapers_main!A328="","",Diapers_main!A328)</f>
        <v>biochar's  net price from 1m3, see Terra Preta op. costs</v>
      </c>
      <c r="B380" s="4" t="str">
        <f>IF(Diapers_main!B328="","",Diapers_main!B328)</f>
        <v xml:space="preserve"> €/pack</v>
      </c>
      <c r="C380" s="4" t="str">
        <f>IF(Diapers_main!C328="","",Diapers_main!C328)</f>
        <v/>
      </c>
      <c r="D380" s="4" t="e">
        <f>IF(Diapers_main!#REF!="","",Diapers_main!#REF!)</f>
        <v>#REF!</v>
      </c>
      <c r="E380" s="4" t="e">
        <f>IF(Diapers_main!#REF!="","",Diapers_main!#REF!)</f>
        <v>#REF!</v>
      </c>
      <c r="G380" s="4"/>
      <c r="H380" s="4"/>
      <c r="I380" s="4"/>
      <c r="J380" s="4"/>
    </row>
    <row r="381" spans="1:10" ht="19" x14ac:dyDescent="0.25">
      <c r="A381" s="4" t="str">
        <f>IF(Diapers_main!A329="","",Diapers_main!A329)</f>
        <v>Total  revenue,  from Terra Preta</v>
      </c>
      <c r="B381" s="4" t="str">
        <f>IF(Diapers_main!B329="","",Diapers_main!B329)</f>
        <v xml:space="preserve"> €</v>
      </c>
      <c r="C381" s="4" t="str">
        <f>IF(Diapers_main!C329="","",Diapers_main!C329)</f>
        <v/>
      </c>
      <c r="D381" s="4" t="e">
        <f>IF(Diapers_main!#REF!="","",Diapers_main!#REF!)</f>
        <v>#REF!</v>
      </c>
      <c r="E381" s="4" t="e">
        <f>IF(Diapers_main!#REF!="","",Diapers_main!#REF!)</f>
        <v>#REF!</v>
      </c>
      <c r="G381" s="4"/>
      <c r="H381" s="4"/>
      <c r="I381" s="4"/>
      <c r="J381" s="4"/>
    </row>
    <row r="382" spans="1:10" ht="19" x14ac:dyDescent="0.25">
      <c r="A382" s="4" t="str">
        <f>IF(Diapers_main!A341="","",Diapers_main!A341)</f>
        <v>Excess heat total</v>
      </c>
      <c r="B382" s="4" t="str">
        <f>IF(Diapers_main!B341="","",Diapers_main!B341)</f>
        <v xml:space="preserve">kwt </v>
      </c>
      <c r="C382" s="4" t="str">
        <f>IF(Diapers_main!C341="","",Diapers_main!C341)</f>
        <v/>
      </c>
      <c r="D382" s="4" t="e">
        <f>IF(Diapers_main!#REF!="","",Diapers_main!#REF!)</f>
        <v>#REF!</v>
      </c>
      <c r="E382" s="4" t="e">
        <f>IF(Diapers_main!#REF!="","",Diapers_main!#REF!)</f>
        <v>#REF!</v>
      </c>
      <c r="G382" s="4"/>
      <c r="H382" s="4"/>
      <c r="I382" s="4"/>
      <c r="J382" s="4"/>
    </row>
    <row r="383" spans="1:10" ht="19" x14ac:dyDescent="0.25">
      <c r="A383" s="4" t="str">
        <f>IF(Diapers_main!A344="","",Diapers_main!A344)</f>
        <v/>
      </c>
      <c r="B383" s="4" t="str">
        <f>IF(Diapers_main!B344="","",Diapers_main!B344)</f>
        <v/>
      </c>
      <c r="C383" s="4" t="str">
        <f>IF(Diapers_main!C344="","",Diapers_main!C344)</f>
        <v/>
      </c>
      <c r="D383" s="4" t="e">
        <f>IF(Diapers_main!#REF!="","",Diapers_main!#REF!)</f>
        <v>#REF!</v>
      </c>
      <c r="E383" s="4" t="e">
        <f>IF(Diapers_main!#REF!="","",Diapers_main!#REF!)</f>
        <v>#REF!</v>
      </c>
      <c r="G383" s="4"/>
      <c r="H383" s="4"/>
      <c r="I383" s="4"/>
      <c r="J383" s="4"/>
    </row>
    <row r="384" spans="1:10" ht="19" x14ac:dyDescent="0.25">
      <c r="A384" s="4" t="str">
        <f>IF(Diapers_main!A345="","",Diapers_main!A345)</f>
        <v>TOTAL REVENUE</v>
      </c>
      <c r="B384" s="4" t="str">
        <f>IF(Diapers_main!B345="","",Diapers_main!B345)</f>
        <v>€</v>
      </c>
      <c r="C384" s="4" t="str">
        <f>IF(Diapers_main!C345="","",Diapers_main!C345)</f>
        <v/>
      </c>
      <c r="D384" s="4" t="e">
        <f>IF(Diapers_main!#REF!="","",Diapers_main!#REF!)</f>
        <v>#REF!</v>
      </c>
      <c r="E384" s="4" t="e">
        <f>IF(Diapers_main!#REF!="","",Diapers_main!#REF!)</f>
        <v>#REF!</v>
      </c>
      <c r="G384" s="4"/>
      <c r="H384" s="4"/>
      <c r="I384" s="4"/>
      <c r="J384" s="4"/>
    </row>
    <row r="385" spans="1:10" ht="19" x14ac:dyDescent="0.25">
      <c r="A385" s="4" t="str">
        <f>IF(Diapers_main!A346="","",Diapers_main!A346)</f>
        <v>Revenue with VAT</v>
      </c>
      <c r="B385" s="4" t="str">
        <f>IF(Diapers_main!B346="","",Diapers_main!B346)</f>
        <v>€</v>
      </c>
      <c r="C385" s="4" t="str">
        <f>IF(Diapers_main!C346="","",Diapers_main!C346)</f>
        <v/>
      </c>
      <c r="D385" s="4" t="e">
        <f>IF(Diapers_main!#REF!="","",Diapers_main!#REF!)</f>
        <v>#REF!</v>
      </c>
      <c r="E385" s="4" t="e">
        <f>IF(Diapers_main!#REF!="","",Diapers_main!#REF!)</f>
        <v>#REF!</v>
      </c>
      <c r="G385" s="4"/>
      <c r="H385" s="4"/>
      <c r="I385" s="4"/>
      <c r="J385" s="4"/>
    </row>
    <row r="386" spans="1:10" ht="19" x14ac:dyDescent="0.25">
      <c r="A386" s="4" t="str">
        <f>IF(Diapers_main!A347="","",Diapers_main!A347)</f>
        <v>Profit %</v>
      </c>
      <c r="B386" s="4" t="str">
        <f>IF(Diapers_main!B347="","",Diapers_main!B347)</f>
        <v>%</v>
      </c>
      <c r="C386" s="4" t="str">
        <f>IF(Diapers_main!C347="","",Diapers_main!C347)</f>
        <v/>
      </c>
      <c r="D386" s="4" t="e">
        <f>IF(Diapers_main!#REF!="","",Diapers_main!#REF!)</f>
        <v>#REF!</v>
      </c>
      <c r="E386" s="4" t="e">
        <f>IF(Diapers_main!#REF!="","",Diapers_main!#REF!)</f>
        <v>#REF!</v>
      </c>
      <c r="G386" s="4"/>
      <c r="H386" s="4"/>
      <c r="I386" s="4"/>
      <c r="J386" s="4"/>
    </row>
    <row r="387" spans="1:10" ht="19" x14ac:dyDescent="0.25">
      <c r="A387" s="4" t="str">
        <f>IF(Diapers_main!A545="","",Diapers_main!A545)</f>
        <v/>
      </c>
      <c r="B387" s="4" t="str">
        <f>IF(Diapers_main!B545="","",Diapers_main!B545)</f>
        <v/>
      </c>
      <c r="C387" s="4" t="str">
        <f>IF(Diapers_main!C545="","",Diapers_main!C545)</f>
        <v/>
      </c>
      <c r="D387" s="4" t="e">
        <f>IF(Diapers_main!#REF!="","",Diapers_main!#REF!)</f>
        <v>#REF!</v>
      </c>
      <c r="E387" s="4" t="e">
        <f>IF(Diapers_main!#REF!="","",Diapers_main!#REF!)</f>
        <v>#REF!</v>
      </c>
      <c r="G387" s="4"/>
      <c r="H387" s="4"/>
      <c r="I387" s="4"/>
      <c r="J387" s="4"/>
    </row>
    <row r="388" spans="1:10" ht="19" x14ac:dyDescent="0.25">
      <c r="A388" s="4" t="str">
        <f>IF(Diapers_main!A546="","",Diapers_main!A546)</f>
        <v/>
      </c>
      <c r="B388" s="4" t="str">
        <f>IF(Diapers_main!B546="","",Diapers_main!B546)</f>
        <v/>
      </c>
      <c r="C388" s="4" t="str">
        <f>IF(Diapers_main!C546="","",Diapers_main!C546)</f>
        <v/>
      </c>
      <c r="D388" s="4" t="e">
        <f>IF(Diapers_main!#REF!="","",Diapers_main!#REF!)</f>
        <v>#REF!</v>
      </c>
      <c r="E388" s="4" t="e">
        <f>IF(Diapers_main!#REF!="","",Diapers_main!#REF!)</f>
        <v>#REF!</v>
      </c>
      <c r="G388" s="4"/>
      <c r="H388" s="4"/>
      <c r="I388" s="4"/>
      <c r="J388" s="4"/>
    </row>
    <row r="389" spans="1:10" ht="19" x14ac:dyDescent="0.25">
      <c r="A389" s="4" t="e">
        <f>IF(Diapers_main!#REF!="","",Diapers_main!#REF!)</f>
        <v>#REF!</v>
      </c>
      <c r="B389" s="4" t="e">
        <f>IF(Diapers_main!#REF!="","",Diapers_main!#REF!)</f>
        <v>#REF!</v>
      </c>
      <c r="C389" s="4" t="e">
        <f>IF(Diapers_main!#REF!="","",Diapers_main!#REF!)</f>
        <v>#REF!</v>
      </c>
      <c r="D389" s="4" t="e">
        <f>IF(Diapers_main!#REF!="","",Diapers_main!#REF!)</f>
        <v>#REF!</v>
      </c>
      <c r="E389" s="4" t="e">
        <f>IF(Diapers_main!#REF!="","",Diapers_main!#REF!)</f>
        <v>#REF!</v>
      </c>
      <c r="G389" s="4"/>
      <c r="H389" s="4"/>
      <c r="I389" s="4"/>
      <c r="J389" s="4"/>
    </row>
    <row r="390" spans="1:10" ht="21" x14ac:dyDescent="0.25">
      <c r="A390" s="11" t="s">
        <v>313</v>
      </c>
    </row>
    <row r="392" spans="1:10" x14ac:dyDescent="0.2">
      <c r="A392" s="202" t="s">
        <v>314</v>
      </c>
    </row>
    <row r="394" spans="1:10" x14ac:dyDescent="0.2">
      <c r="A394" s="21" t="s">
        <v>315</v>
      </c>
      <c r="B394" s="24" t="s">
        <v>316</v>
      </c>
    </row>
    <row r="395" spans="1:10" x14ac:dyDescent="0.2">
      <c r="A395" s="21" t="s">
        <v>317</v>
      </c>
      <c r="B395" s="24" t="s">
        <v>147</v>
      </c>
    </row>
    <row r="396" spans="1:10" x14ac:dyDescent="0.2">
      <c r="A396" s="21" t="s">
        <v>318</v>
      </c>
      <c r="B396" s="24" t="s">
        <v>174</v>
      </c>
    </row>
    <row r="397" spans="1:10" x14ac:dyDescent="0.2">
      <c r="A397" s="21" t="s">
        <v>319</v>
      </c>
      <c r="B397" s="24" t="s">
        <v>174</v>
      </c>
    </row>
    <row r="398" spans="1:10" x14ac:dyDescent="0.2">
      <c r="A398" s="21" t="s">
        <v>320</v>
      </c>
      <c r="B398" s="24" t="s">
        <v>24</v>
      </c>
    </row>
    <row r="401" spans="1:2" x14ac:dyDescent="0.2">
      <c r="A401" s="189" t="s">
        <v>294</v>
      </c>
    </row>
    <row r="403" spans="1:2" x14ac:dyDescent="0.2">
      <c r="A403" s="106" t="s">
        <v>321</v>
      </c>
      <c r="B403" s="190" t="s">
        <v>316</v>
      </c>
    </row>
    <row r="404" spans="1:2" x14ac:dyDescent="0.2">
      <c r="A404" s="106" t="s">
        <v>296</v>
      </c>
      <c r="B404" s="190" t="s">
        <v>127</v>
      </c>
    </row>
    <row r="405" spans="1:2" x14ac:dyDescent="0.2">
      <c r="A405" s="106" t="s">
        <v>322</v>
      </c>
      <c r="B405" s="190" t="s">
        <v>174</v>
      </c>
    </row>
    <row r="406" spans="1:2" x14ac:dyDescent="0.2">
      <c r="A406" s="106" t="s">
        <v>323</v>
      </c>
      <c r="B406" s="190" t="s">
        <v>24</v>
      </c>
    </row>
  </sheetData>
  <mergeCells count="5">
    <mergeCell ref="U4:V4"/>
    <mergeCell ref="W4:X4"/>
    <mergeCell ref="G6:J6"/>
    <mergeCell ref="W27:X27"/>
    <mergeCell ref="W44:X44"/>
  </mergeCells>
  <pageMargins left="0.7" right="0.7" top="0.75" bottom="0.75" header="0.51180555555555496" footer="0.51180555555555496"/>
  <pageSetup paperSize="9" firstPageNumber="0" orientation="portrait" horizontalDpi="300" verticalDpi="30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Microsoft Macintosh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General</vt:lpstr>
      <vt:lpstr>Diapers_main</vt:lpstr>
      <vt:lpstr>Table 1 - Only milk </vt:lpstr>
      <vt:lpstr>Table 2 + Cheese</vt:lpstr>
      <vt:lpstr>Table 3 + Mshrm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KT</dc:creator>
  <dc:description/>
  <cp:lastModifiedBy>Dr. Kiss Tibor</cp:lastModifiedBy>
  <cp:revision>4</cp:revision>
  <dcterms:created xsi:type="dcterms:W3CDTF">2020-03-23T14:23:12Z</dcterms:created>
  <dcterms:modified xsi:type="dcterms:W3CDTF">2023-12-08T10:59:47Z</dcterms:modified>
  <dc:language>de-DE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